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DICIEMBRE 2015\2016\3er trimestre\"/>
    </mc:Choice>
  </mc:AlternateContent>
  <bookViews>
    <workbookView xWindow="-15" yWindow="-15" windowWidth="10245" windowHeight="7875" tabRatio="918" activeTab="8"/>
  </bookViews>
  <sheets>
    <sheet name="ESF" sheetId="1" r:id="rId1"/>
    <sheet name="EA" sheetId="5" r:id="rId2"/>
    <sheet name="EVHP" sheetId="7" r:id="rId3"/>
    <sheet name="EFE" sheetId="10" r:id="rId4"/>
    <sheet name="ECSF" sheetId="2" r:id="rId5"/>
    <sheet name="PT_ESF_ECSF" sheetId="3" state="hidden" r:id="rId6"/>
    <sheet name="EAA" sheetId="8" r:id="rId7"/>
    <sheet name="EADP" sheetId="9" r:id="rId8"/>
    <sheet name="PC" sheetId="26" r:id="rId9"/>
    <sheet name="NOTAS" sheetId="25" r:id="rId10"/>
    <sheet name="Notas de Gestión" sheetId="38" r:id="rId11"/>
    <sheet name="EAI" sheetId="12" r:id="rId12"/>
    <sheet name="CAdmon" sheetId="13" r:id="rId13"/>
    <sheet name="COG" sheetId="15" r:id="rId14"/>
    <sheet name="CTG" sheetId="14" r:id="rId15"/>
    <sheet name="CFG" sheetId="16" r:id="rId16"/>
    <sheet name="EN" sheetId="27" r:id="rId17"/>
    <sheet name="ID" sheetId="28" r:id="rId18"/>
    <sheet name="IPF" sheetId="29" r:id="rId19"/>
    <sheet name="CProg" sheetId="19" r:id="rId20"/>
    <sheet name="PyPI" sheetId="34" r:id="rId21"/>
    <sheet name="IR" sheetId="35" r:id="rId22"/>
    <sheet name="Esq Bur" sheetId="32" r:id="rId23"/>
    <sheet name="Rel Cta Banc" sheetId="30" r:id="rId24"/>
    <sheet name="EAIyENC" sheetId="37" r:id="rId25"/>
    <sheet name="Bza STyRC" sheetId="36" r:id="rId26"/>
  </sheets>
  <externalReferences>
    <externalReference r:id="rId27"/>
  </externalReferences>
  <definedNames>
    <definedName name="_xlnm._FilterDatabase" localSheetId="13" hidden="1">COG!$B$7:$K$46</definedName>
    <definedName name="_xlnm.Print_Area" localSheetId="1">EA!$A$1:$L$65</definedName>
    <definedName name="_xlnm.Print_Area" localSheetId="24">EAIyENC!$A$1:$H$79</definedName>
    <definedName name="_xlnm.Print_Area" localSheetId="9">NOTAS!$A$1:$H$415</definedName>
    <definedName name="_xlnm.Print_Area" localSheetId="10">'Notas de Gestión'!$A$1:$A$72</definedName>
    <definedName name="_xlnm.Print_Area" localSheetId="23">'Rel Cta Banc'!$A$1:$H$44</definedName>
    <definedName name="_xlnm.Print_Titles" localSheetId="25">'Bza STyRC'!$1:$8</definedName>
  </definedNames>
  <calcPr calcId="152511"/>
</workbook>
</file>

<file path=xl/calcChain.xml><?xml version="1.0" encoding="utf-8"?>
<calcChain xmlns="http://schemas.openxmlformats.org/spreadsheetml/2006/main">
  <c r="G25" i="12" l="1"/>
  <c r="D39" i="25" l="1"/>
  <c r="C39" i="25"/>
  <c r="C43" i="25"/>
  <c r="F48" i="37" l="1"/>
  <c r="D344" i="25" l="1"/>
  <c r="D361" i="25"/>
  <c r="D358" i="25"/>
  <c r="D357" i="25"/>
  <c r="D356" i="25"/>
  <c r="W16" i="35" l="1"/>
  <c r="W25" i="35"/>
  <c r="U25" i="35"/>
  <c r="W24" i="35"/>
  <c r="U24" i="35"/>
  <c r="W23" i="35"/>
  <c r="U23" i="35"/>
  <c r="W22" i="35"/>
  <c r="U22" i="35"/>
  <c r="W21" i="35"/>
  <c r="U21" i="35"/>
  <c r="W20" i="35"/>
  <c r="U20" i="35"/>
  <c r="W19" i="35"/>
  <c r="U19" i="35"/>
  <c r="W18" i="35"/>
  <c r="W17" i="35"/>
  <c r="W15" i="35"/>
  <c r="W14" i="35"/>
  <c r="W13" i="35"/>
  <c r="W12" i="35"/>
  <c r="W11" i="35"/>
  <c r="W10" i="35"/>
  <c r="P13" i="34"/>
  <c r="M27" i="34"/>
  <c r="M25" i="34"/>
  <c r="M28" i="34" s="1"/>
  <c r="L25" i="34"/>
  <c r="K27" i="34"/>
  <c r="K28" i="34" s="1"/>
  <c r="G52" i="12" l="1"/>
  <c r="G43" i="12"/>
  <c r="F46" i="12"/>
  <c r="G46" i="12" s="1"/>
  <c r="F55" i="12"/>
  <c r="F54" i="12" s="1"/>
  <c r="F35" i="12"/>
  <c r="I18" i="12"/>
  <c r="F18" i="12"/>
  <c r="G21" i="12"/>
  <c r="G20" i="12"/>
  <c r="G19" i="12"/>
  <c r="E90" i="25"/>
  <c r="C101" i="25"/>
  <c r="O16" i="10" l="1"/>
  <c r="S25" i="35" l="1"/>
  <c r="T25" i="35" s="1"/>
  <c r="L27" i="34" l="1"/>
  <c r="L28" i="34" s="1"/>
  <c r="I28" i="34"/>
  <c r="J27" i="34" l="1"/>
  <c r="N27" i="34"/>
  <c r="N28" i="34" s="1"/>
  <c r="J44" i="15" l="1"/>
  <c r="J42" i="15"/>
  <c r="J37" i="15"/>
  <c r="J35" i="15"/>
  <c r="J25" i="15"/>
  <c r="J16" i="15"/>
  <c r="J10" i="15"/>
  <c r="I44" i="15"/>
  <c r="I42" i="15"/>
  <c r="I37" i="15"/>
  <c r="I35" i="15"/>
  <c r="I25" i="15"/>
  <c r="I16" i="15"/>
  <c r="I10" i="15"/>
  <c r="H44" i="15"/>
  <c r="H42" i="15"/>
  <c r="H37" i="15"/>
  <c r="H35" i="15"/>
  <c r="H25" i="15"/>
  <c r="H16" i="15"/>
  <c r="H10" i="15"/>
  <c r="G45" i="12"/>
  <c r="I37" i="12"/>
  <c r="I35" i="12"/>
  <c r="G39" i="12"/>
  <c r="G38" i="12"/>
  <c r="G36" i="12"/>
  <c r="J16" i="12"/>
  <c r="H18" i="12"/>
  <c r="J25" i="12"/>
  <c r="J24" i="12"/>
  <c r="J21" i="12"/>
  <c r="J19" i="12"/>
  <c r="G16" i="12"/>
  <c r="D101" i="25" l="1"/>
  <c r="X26" i="35" l="1"/>
  <c r="Y26" i="35"/>
  <c r="S26" i="35"/>
  <c r="T26" i="35" s="1"/>
  <c r="O26" i="34" l="1"/>
  <c r="E340" i="25" l="1"/>
  <c r="E25" i="15" l="1"/>
  <c r="E310" i="25"/>
  <c r="E309" i="25"/>
  <c r="E308" i="25"/>
  <c r="E307" i="25"/>
  <c r="E306" i="25"/>
  <c r="E305" i="25"/>
  <c r="E304" i="25"/>
  <c r="E303" i="25"/>
  <c r="E302" i="25"/>
  <c r="E301" i="25"/>
  <c r="E300" i="25"/>
  <c r="C276" i="25" l="1"/>
  <c r="C180" i="25"/>
  <c r="E99" i="25"/>
  <c r="E95" i="25"/>
  <c r="C323" i="25" l="1"/>
  <c r="D47" i="25" l="1"/>
  <c r="S27" i="35"/>
  <c r="T27" i="35" s="1"/>
  <c r="X27" i="35"/>
  <c r="W28" i="35" l="1"/>
  <c r="Y27" i="35"/>
  <c r="X11" i="35"/>
  <c r="X12" i="35"/>
  <c r="C47" i="25"/>
  <c r="Q27" i="34" l="1"/>
  <c r="P27" i="34"/>
  <c r="O27" i="34" l="1"/>
  <c r="F15" i="14"/>
  <c r="K15" i="14" s="1"/>
  <c r="G19" i="14"/>
  <c r="E19" i="14"/>
  <c r="D19" i="14"/>
  <c r="I55" i="12"/>
  <c r="I54" i="12" s="1"/>
  <c r="I51" i="12"/>
  <c r="I50" i="12" s="1"/>
  <c r="I46" i="12"/>
  <c r="I44" i="12"/>
  <c r="I42" i="12"/>
  <c r="H55" i="12"/>
  <c r="H54" i="12" s="1"/>
  <c r="H51" i="12"/>
  <c r="H50" i="12" s="1"/>
  <c r="H46" i="12"/>
  <c r="H44" i="12"/>
  <c r="H42" i="12"/>
  <c r="H37" i="12"/>
  <c r="H35" i="12"/>
  <c r="F37" i="12"/>
  <c r="F51" i="12"/>
  <c r="F50" i="12" s="1"/>
  <c r="F44" i="12"/>
  <c r="F42" i="12"/>
  <c r="E299" i="25"/>
  <c r="F34" i="12" l="1"/>
  <c r="G37" i="12"/>
  <c r="H41" i="12"/>
  <c r="H34" i="12"/>
  <c r="I34" i="12"/>
  <c r="I41" i="12"/>
  <c r="H57" i="12" l="1"/>
  <c r="X19" i="35"/>
  <c r="U10" i="35"/>
  <c r="U28" i="35" s="1"/>
  <c r="X28" i="35" s="1"/>
  <c r="P25" i="34"/>
  <c r="J23" i="34"/>
  <c r="V17" i="35" s="1"/>
  <c r="H28" i="34"/>
  <c r="X10" i="35" l="1"/>
  <c r="X14" i="35"/>
  <c r="D50" i="15"/>
  <c r="E50" i="15"/>
  <c r="F50" i="15"/>
  <c r="H50" i="15"/>
  <c r="J50" i="15"/>
  <c r="K50" i="15"/>
  <c r="F45" i="15"/>
  <c r="K45" i="15" s="1"/>
  <c r="K43" i="15"/>
  <c r="F39" i="15"/>
  <c r="K39" i="15" s="1"/>
  <c r="F40" i="15"/>
  <c r="K40" i="15" s="1"/>
  <c r="F41" i="15"/>
  <c r="K41" i="15" s="1"/>
  <c r="F38" i="15"/>
  <c r="K38" i="15" s="1"/>
  <c r="F36" i="15"/>
  <c r="K36" i="15" s="1"/>
  <c r="F27" i="15"/>
  <c r="F28" i="15"/>
  <c r="K28" i="15" s="1"/>
  <c r="F29" i="15"/>
  <c r="K29" i="15" s="1"/>
  <c r="F30" i="15"/>
  <c r="F31" i="15"/>
  <c r="K31" i="15" s="1"/>
  <c r="F32" i="15"/>
  <c r="F33" i="15"/>
  <c r="K33" i="15" s="1"/>
  <c r="F34" i="15"/>
  <c r="K30" i="15"/>
  <c r="K32" i="15"/>
  <c r="K34" i="15"/>
  <c r="F26" i="15"/>
  <c r="K26" i="15" s="1"/>
  <c r="F18" i="15"/>
  <c r="K18" i="15" s="1"/>
  <c r="F19" i="15"/>
  <c r="K19" i="15" s="1"/>
  <c r="F20" i="15"/>
  <c r="K20" i="15" s="1"/>
  <c r="F21" i="15"/>
  <c r="K21" i="15" s="1"/>
  <c r="F22" i="15"/>
  <c r="K22" i="15" s="1"/>
  <c r="F23" i="15"/>
  <c r="K23" i="15" s="1"/>
  <c r="F24" i="15"/>
  <c r="K24" i="15" s="1"/>
  <c r="F17" i="15"/>
  <c r="K17" i="15" s="1"/>
  <c r="F12" i="15"/>
  <c r="K12" i="15" s="1"/>
  <c r="F13" i="15"/>
  <c r="K13" i="15" s="1"/>
  <c r="F14" i="15"/>
  <c r="K14" i="15" s="1"/>
  <c r="F15" i="15"/>
  <c r="K15" i="15" s="1"/>
  <c r="F11" i="15"/>
  <c r="K11" i="15" s="1"/>
  <c r="E57" i="12"/>
  <c r="C311" i="25"/>
  <c r="E283" i="25"/>
  <c r="E88" i="25"/>
  <c r="E89" i="25"/>
  <c r="P14" i="34" l="1"/>
  <c r="J13" i="34"/>
  <c r="J14" i="34"/>
  <c r="J10" i="34"/>
  <c r="V24" i="35" s="1"/>
  <c r="G42" i="15"/>
  <c r="J53" i="12"/>
  <c r="J54" i="12"/>
  <c r="J55" i="12"/>
  <c r="J56" i="12"/>
  <c r="J34" i="12"/>
  <c r="J38" i="12"/>
  <c r="J39" i="12"/>
  <c r="I57" i="12"/>
  <c r="G51" i="12"/>
  <c r="G53" i="12"/>
  <c r="G54" i="12"/>
  <c r="G55" i="12"/>
  <c r="G56" i="12"/>
  <c r="Q13" i="34" l="1"/>
  <c r="V11" i="35"/>
  <c r="Y11" i="35" s="1"/>
  <c r="Q14" i="34"/>
  <c r="V12" i="35"/>
  <c r="Y12" i="35" s="1"/>
  <c r="O13" i="34"/>
  <c r="O14" i="34"/>
  <c r="D14" i="7"/>
  <c r="I48" i="1"/>
  <c r="D39" i="1"/>
  <c r="X24" i="35" l="1"/>
  <c r="Y24" i="35"/>
  <c r="X25" i="35"/>
  <c r="S24" i="35"/>
  <c r="T24" i="35" s="1"/>
  <c r="D365" i="25" l="1"/>
  <c r="E355" i="25" l="1"/>
  <c r="J25" i="34"/>
  <c r="V14" i="35" s="1"/>
  <c r="K35" i="15"/>
  <c r="G35" i="15"/>
  <c r="E44" i="15"/>
  <c r="F44" i="15"/>
  <c r="G44" i="15"/>
  <c r="K44" i="15"/>
  <c r="D44" i="15"/>
  <c r="E42" i="15"/>
  <c r="F42" i="15"/>
  <c r="K42" i="15"/>
  <c r="D42" i="15"/>
  <c r="E37" i="15"/>
  <c r="F37" i="15"/>
  <c r="G37" i="15"/>
  <c r="K37" i="15"/>
  <c r="D37" i="15"/>
  <c r="J35" i="12"/>
  <c r="J36" i="12"/>
  <c r="J37" i="12"/>
  <c r="J40" i="12"/>
  <c r="J41" i="12"/>
  <c r="J42" i="12"/>
  <c r="J43" i="12"/>
  <c r="J44" i="12"/>
  <c r="J45" i="12"/>
  <c r="J46" i="12"/>
  <c r="J47" i="12"/>
  <c r="J48" i="12"/>
  <c r="J49" i="12"/>
  <c r="J50" i="12"/>
  <c r="J51" i="12"/>
  <c r="J52" i="12"/>
  <c r="G49" i="12"/>
  <c r="G50" i="12"/>
  <c r="J57" i="12"/>
  <c r="G22" i="12"/>
  <c r="G18" i="12" s="1"/>
  <c r="G23" i="12"/>
  <c r="G24" i="12"/>
  <c r="D311" i="25"/>
  <c r="E311" i="25"/>
  <c r="E291" i="25"/>
  <c r="E293" i="25" s="1"/>
  <c r="D293" i="25"/>
  <c r="C293" i="25"/>
  <c r="E285" i="25"/>
  <c r="D285" i="25"/>
  <c r="C285" i="25"/>
  <c r="C174" i="25"/>
  <c r="C130" i="25"/>
  <c r="O25" i="34" l="1"/>
  <c r="Q25" i="34"/>
  <c r="H15" i="12"/>
  <c r="H28" i="12" s="1"/>
  <c r="D91" i="25"/>
  <c r="E86" i="25"/>
  <c r="E91" i="25" s="1"/>
  <c r="Y14" i="35" l="1"/>
  <c r="X15" i="35"/>
  <c r="X16" i="35"/>
  <c r="X17" i="35"/>
  <c r="Y17" i="35"/>
  <c r="X18" i="35"/>
  <c r="X20" i="35"/>
  <c r="X21" i="35"/>
  <c r="X22" i="35"/>
  <c r="X23" i="35"/>
  <c r="X13" i="35" l="1"/>
  <c r="F15" i="37" l="1"/>
  <c r="G25" i="15"/>
  <c r="D25" i="15"/>
  <c r="G16" i="15"/>
  <c r="E16" i="15"/>
  <c r="D16" i="15"/>
  <c r="G10" i="15"/>
  <c r="E10" i="15"/>
  <c r="D10" i="15"/>
  <c r="P10" i="34"/>
  <c r="J11" i="34"/>
  <c r="V25" i="35" s="1"/>
  <c r="Y25" i="35" s="1"/>
  <c r="J12" i="34"/>
  <c r="V10" i="35" s="1"/>
  <c r="J15" i="34"/>
  <c r="J16" i="34"/>
  <c r="V21" i="35" s="1"/>
  <c r="J17" i="34"/>
  <c r="J18" i="34"/>
  <c r="J19" i="34"/>
  <c r="J20" i="34"/>
  <c r="V13" i="35" s="1"/>
  <c r="J21" i="34"/>
  <c r="V20" i="35" s="1"/>
  <c r="J22" i="34"/>
  <c r="V16" i="35" s="1"/>
  <c r="O23" i="34"/>
  <c r="J24" i="34"/>
  <c r="I21" i="16"/>
  <c r="G21" i="16"/>
  <c r="H21" i="16"/>
  <c r="G35" i="12"/>
  <c r="G34" i="12" s="1"/>
  <c r="G40" i="12"/>
  <c r="G42" i="12"/>
  <c r="G44" i="12"/>
  <c r="V18" i="35" l="1"/>
  <c r="Y18" i="35" s="1"/>
  <c r="O24" i="34"/>
  <c r="O18" i="34"/>
  <c r="V23" i="35"/>
  <c r="Y23" i="35" s="1"/>
  <c r="O19" i="34"/>
  <c r="V15" i="35"/>
  <c r="Y15" i="35" s="1"/>
  <c r="O17" i="34"/>
  <c r="V22" i="35"/>
  <c r="Y22" i="35" s="1"/>
  <c r="O15" i="34"/>
  <c r="V19" i="35"/>
  <c r="Y19" i="35" s="1"/>
  <c r="G46" i="15"/>
  <c r="F16" i="15"/>
  <c r="J28" i="34"/>
  <c r="O21" i="34"/>
  <c r="Y20" i="35"/>
  <c r="O22" i="34"/>
  <c r="Y16" i="35"/>
  <c r="O20" i="34"/>
  <c r="O16" i="34"/>
  <c r="Y21" i="35"/>
  <c r="O12" i="34"/>
  <c r="O11" i="34"/>
  <c r="J46" i="15"/>
  <c r="I46" i="15"/>
  <c r="H46" i="15"/>
  <c r="F49" i="37"/>
  <c r="E64" i="37" s="1"/>
  <c r="Q10" i="34"/>
  <c r="O10" i="34"/>
  <c r="O28" i="34" s="1"/>
  <c r="F10" i="15"/>
  <c r="K10" i="15" s="1"/>
  <c r="F25" i="15"/>
  <c r="K25" i="15" s="1"/>
  <c r="J17" i="12"/>
  <c r="J20" i="12"/>
  <c r="J18" i="12" s="1"/>
  <c r="J22" i="12"/>
  <c r="J23" i="12"/>
  <c r="J26" i="12"/>
  <c r="J27" i="12"/>
  <c r="G26" i="12"/>
  <c r="G27" i="12"/>
  <c r="F15" i="12"/>
  <c r="E28" i="12"/>
  <c r="C91" i="25"/>
  <c r="V28" i="35" l="1"/>
  <c r="Y13" i="35"/>
  <c r="Y10" i="35"/>
  <c r="G15" i="12"/>
  <c r="G28" i="12" s="1"/>
  <c r="F28" i="12"/>
  <c r="Y28" i="35" l="1"/>
  <c r="I15" i="12"/>
  <c r="I28" i="12" s="1"/>
  <c r="J28" i="12" s="1"/>
  <c r="G22" i="13"/>
  <c r="E353" i="25" s="1"/>
  <c r="I22" i="13"/>
  <c r="I19" i="14"/>
  <c r="I11" i="16"/>
  <c r="I47" i="16" s="1"/>
  <c r="G11" i="16"/>
  <c r="G47" i="16" s="1"/>
  <c r="J11" i="19"/>
  <c r="J41" i="19" s="1"/>
  <c r="H11" i="19"/>
  <c r="H41" i="19" s="1"/>
  <c r="P11" i="34"/>
  <c r="Q24" i="34"/>
  <c r="P24" i="34"/>
  <c r="Q22" i="34"/>
  <c r="P22" i="34"/>
  <c r="Q21" i="34"/>
  <c r="P21" i="34"/>
  <c r="Q20" i="34"/>
  <c r="P20" i="34"/>
  <c r="Q19" i="34"/>
  <c r="P19" i="34"/>
  <c r="Q18" i="34"/>
  <c r="P18" i="34"/>
  <c r="Q17" i="34"/>
  <c r="P17" i="34"/>
  <c r="Q16" i="34"/>
  <c r="P16" i="34"/>
  <c r="Q15" i="34"/>
  <c r="P15" i="34"/>
  <c r="Q11" i="34"/>
  <c r="H19" i="14"/>
  <c r="J19" i="14"/>
  <c r="D22" i="13"/>
  <c r="E22" i="13"/>
  <c r="H22" i="13"/>
  <c r="J22" i="13"/>
  <c r="J15" i="12" l="1"/>
  <c r="F11" i="19"/>
  <c r="I11" i="19"/>
  <c r="K11" i="19"/>
  <c r="E11" i="19"/>
  <c r="L12" i="19"/>
  <c r="E11" i="16"/>
  <c r="H11" i="16"/>
  <c r="J11" i="16"/>
  <c r="D11" i="16"/>
  <c r="F12" i="16"/>
  <c r="F11" i="14"/>
  <c r="K20" i="13"/>
  <c r="F19" i="13"/>
  <c r="K19" i="13" s="1"/>
  <c r="F18" i="13"/>
  <c r="K18" i="13" s="1"/>
  <c r="F17" i="13"/>
  <c r="K17" i="13" s="1"/>
  <c r="F16" i="13"/>
  <c r="K16" i="13" s="1"/>
  <c r="F15" i="13"/>
  <c r="K15" i="13" s="1"/>
  <c r="F14" i="13"/>
  <c r="K14" i="13" s="1"/>
  <c r="F13" i="13"/>
  <c r="K13" i="13" s="1"/>
  <c r="F12" i="13"/>
  <c r="K12" i="13" s="1"/>
  <c r="J11" i="12"/>
  <c r="J14" i="12"/>
  <c r="G14" i="12"/>
  <c r="D398" i="25"/>
  <c r="E398" i="25"/>
  <c r="C398" i="25"/>
  <c r="C162" i="25"/>
  <c r="C154" i="25"/>
  <c r="C138" i="25"/>
  <c r="F130" i="25"/>
  <c r="E130" i="25"/>
  <c r="D130" i="25"/>
  <c r="C119" i="25"/>
  <c r="C109" i="25"/>
  <c r="E101" i="25"/>
  <c r="C78" i="25"/>
  <c r="C69" i="25"/>
  <c r="C58" i="25"/>
  <c r="F47" i="25"/>
  <c r="E47" i="25"/>
  <c r="D35" i="25"/>
  <c r="E35" i="25"/>
  <c r="C35" i="25"/>
  <c r="E23" i="25"/>
  <c r="C23" i="25"/>
  <c r="P12" i="34" l="1"/>
  <c r="Q12" i="34"/>
  <c r="P23" i="34"/>
  <c r="Q23" i="34"/>
  <c r="G11" i="19"/>
  <c r="G41" i="19" s="1"/>
  <c r="K12" i="16"/>
  <c r="K11" i="14"/>
  <c r="F22" i="13"/>
  <c r="G13" i="8"/>
  <c r="F19" i="27"/>
  <c r="E29" i="29"/>
  <c r="E33" i="29" s="1"/>
  <c r="D29" i="29"/>
  <c r="D33" i="29" s="1"/>
  <c r="C29" i="29"/>
  <c r="C33" i="29" s="1"/>
  <c r="E14" i="29"/>
  <c r="D14" i="29"/>
  <c r="C14" i="29"/>
  <c r="E13" i="29"/>
  <c r="D13" i="29"/>
  <c r="C13" i="29"/>
  <c r="E12" i="29"/>
  <c r="D12" i="29"/>
  <c r="C12" i="29"/>
  <c r="D34" i="28"/>
  <c r="C34" i="28"/>
  <c r="D19" i="28"/>
  <c r="C19" i="28"/>
  <c r="F31" i="27"/>
  <c r="D31" i="27"/>
  <c r="H30" i="27"/>
  <c r="H29" i="27"/>
  <c r="H28" i="27"/>
  <c r="H27" i="27"/>
  <c r="H26" i="27"/>
  <c r="H25" i="27"/>
  <c r="H24" i="27"/>
  <c r="H23" i="27"/>
  <c r="D19" i="27"/>
  <c r="H18" i="27"/>
  <c r="H17" i="27"/>
  <c r="H16" i="27"/>
  <c r="H15" i="27"/>
  <c r="H14" i="27"/>
  <c r="H13" i="27"/>
  <c r="H12" i="27"/>
  <c r="H11" i="27"/>
  <c r="H10" i="27"/>
  <c r="D36" i="28" l="1"/>
  <c r="C36" i="28"/>
  <c r="D33" i="27"/>
  <c r="C11" i="29"/>
  <c r="C17" i="29" s="1"/>
  <c r="C21" i="29" s="1"/>
  <c r="C25" i="29" s="1"/>
  <c r="E11" i="29"/>
  <c r="E17" i="29" s="1"/>
  <c r="E21" i="29" s="1"/>
  <c r="E25" i="29" s="1"/>
  <c r="D11" i="29"/>
  <c r="D17" i="29" s="1"/>
  <c r="D21" i="29" s="1"/>
  <c r="D25" i="29" s="1"/>
  <c r="F33" i="27"/>
  <c r="H31" i="27"/>
  <c r="H19" i="27"/>
  <c r="H33" i="27" l="1"/>
  <c r="F29" i="16"/>
  <c r="F28" i="16"/>
  <c r="F27" i="16"/>
  <c r="F26" i="16"/>
  <c r="F25" i="16"/>
  <c r="F24" i="16"/>
  <c r="F23" i="16"/>
  <c r="F22" i="16"/>
  <c r="F20" i="16"/>
  <c r="F19" i="16"/>
  <c r="F18" i="16"/>
  <c r="F17" i="16"/>
  <c r="F16" i="16"/>
  <c r="F15" i="16"/>
  <c r="F14" i="16"/>
  <c r="F13" i="16"/>
  <c r="E375" i="25"/>
  <c r="E333" i="25"/>
  <c r="F11" i="16" l="1"/>
  <c r="E384" i="25"/>
  <c r="G16" i="8"/>
  <c r="H16" i="8" s="1"/>
  <c r="E32" i="16"/>
  <c r="E41" i="19" l="1"/>
  <c r="L39" i="19"/>
  <c r="L38" i="19"/>
  <c r="L37" i="19"/>
  <c r="L36" i="19"/>
  <c r="L34" i="19"/>
  <c r="L33" i="19"/>
  <c r="L32" i="19"/>
  <c r="L31" i="19"/>
  <c r="L29" i="19"/>
  <c r="L28" i="19"/>
  <c r="L26" i="19"/>
  <c r="L25" i="19"/>
  <c r="L24" i="19"/>
  <c r="L22" i="19"/>
  <c r="L21" i="19"/>
  <c r="L20" i="19"/>
  <c r="L19" i="19"/>
  <c r="L18" i="19"/>
  <c r="L17" i="19"/>
  <c r="L16" i="19"/>
  <c r="L15" i="19"/>
  <c r="K41" i="19"/>
  <c r="I41" i="19"/>
  <c r="F41" i="19"/>
  <c r="L14" i="19"/>
  <c r="L13" i="19"/>
  <c r="L11" i="19" s="1"/>
  <c r="F45" i="16"/>
  <c r="K45" i="16" s="1"/>
  <c r="F44" i="16"/>
  <c r="K44" i="16" s="1"/>
  <c r="F43" i="16"/>
  <c r="K43" i="16" s="1"/>
  <c r="F42" i="16"/>
  <c r="K42" i="16" s="1"/>
  <c r="J41" i="16"/>
  <c r="H41" i="16"/>
  <c r="E41" i="16"/>
  <c r="D41" i="16"/>
  <c r="F39" i="16"/>
  <c r="K39" i="16" s="1"/>
  <c r="F38" i="16"/>
  <c r="K38" i="16" s="1"/>
  <c r="F37" i="16"/>
  <c r="K37" i="16" s="1"/>
  <c r="F36" i="16"/>
  <c r="K36" i="16" s="1"/>
  <c r="F35" i="16"/>
  <c r="K35" i="16" s="1"/>
  <c r="F34" i="16"/>
  <c r="K34" i="16" s="1"/>
  <c r="F33" i="16"/>
  <c r="K33" i="16" s="1"/>
  <c r="F32" i="16"/>
  <c r="K32" i="16" s="1"/>
  <c r="F31" i="16"/>
  <c r="K31" i="16" s="1"/>
  <c r="J30" i="16"/>
  <c r="H30" i="16"/>
  <c r="E30" i="16"/>
  <c r="D30" i="16"/>
  <c r="K28" i="16"/>
  <c r="K27" i="16"/>
  <c r="K26" i="16"/>
  <c r="K25" i="16"/>
  <c r="K24" i="16"/>
  <c r="K23" i="16"/>
  <c r="K22" i="16"/>
  <c r="J21" i="16"/>
  <c r="E21" i="16"/>
  <c r="D21" i="16"/>
  <c r="K19" i="16"/>
  <c r="K18" i="16"/>
  <c r="K17" i="16"/>
  <c r="K16" i="16"/>
  <c r="K14" i="16"/>
  <c r="K13" i="16"/>
  <c r="E35" i="15"/>
  <c r="E46" i="15" s="1"/>
  <c r="D35" i="15"/>
  <c r="F17" i="14"/>
  <c r="K17" i="14" s="1"/>
  <c r="F13" i="14"/>
  <c r="F19" i="14" s="1"/>
  <c r="K22" i="13"/>
  <c r="J13" i="12"/>
  <c r="J12" i="12"/>
  <c r="G13" i="12"/>
  <c r="G12" i="12"/>
  <c r="G11" i="12"/>
  <c r="F35" i="15" l="1"/>
  <c r="F46" i="15" s="1"/>
  <c r="D46" i="15"/>
  <c r="E47" i="16"/>
  <c r="J47" i="16"/>
  <c r="J49" i="16" s="1"/>
  <c r="F21" i="16"/>
  <c r="K21" i="16" s="1"/>
  <c r="H47" i="16"/>
  <c r="H49" i="16" s="1"/>
  <c r="K13" i="14"/>
  <c r="K19" i="14" s="1"/>
  <c r="D47" i="16"/>
  <c r="F41" i="16"/>
  <c r="K41" i="16" s="1"/>
  <c r="L35" i="19"/>
  <c r="H22" i="14"/>
  <c r="D22" i="14"/>
  <c r="J22" i="14"/>
  <c r="F30" i="16"/>
  <c r="K30" i="16" s="1"/>
  <c r="K16" i="15"/>
  <c r="E22" i="14"/>
  <c r="L23" i="19"/>
  <c r="E331" i="25"/>
  <c r="E346" i="25" s="1"/>
  <c r="K15" i="16"/>
  <c r="K11" i="16" s="1"/>
  <c r="L30" i="19"/>
  <c r="L27" i="19"/>
  <c r="I27" i="2"/>
  <c r="E148" i="3" s="1"/>
  <c r="D34" i="8"/>
  <c r="G34" i="8" s="1"/>
  <c r="H34" i="8" s="1"/>
  <c r="D33" i="8"/>
  <c r="G33" i="8" s="1"/>
  <c r="H33" i="8" s="1"/>
  <c r="D32" i="8"/>
  <c r="G32" i="8" s="1"/>
  <c r="H32" i="8" s="1"/>
  <c r="D31" i="8"/>
  <c r="G31" i="8" s="1"/>
  <c r="H31" i="8" s="1"/>
  <c r="D30" i="8"/>
  <c r="G30" i="8" s="1"/>
  <c r="H30" i="8" s="1"/>
  <c r="G29" i="8"/>
  <c r="H29" i="8" s="1"/>
  <c r="G28" i="8"/>
  <c r="H28" i="8" s="1"/>
  <c r="D27" i="8"/>
  <c r="G27" i="8" s="1"/>
  <c r="H27" i="8" s="1"/>
  <c r="D26" i="8"/>
  <c r="G26" i="8" s="1"/>
  <c r="H26" i="8" s="1"/>
  <c r="D22" i="8"/>
  <c r="G22" i="8" s="1"/>
  <c r="H22" i="8" s="1"/>
  <c r="G18" i="8"/>
  <c r="H18" i="8" s="1"/>
  <c r="D19" i="8"/>
  <c r="G19" i="8" s="1"/>
  <c r="H19" i="8" s="1"/>
  <c r="D20" i="8"/>
  <c r="G20" i="8" s="1"/>
  <c r="H20" i="8" s="1"/>
  <c r="D21" i="8"/>
  <c r="G21" i="8" s="1"/>
  <c r="H21" i="8" s="1"/>
  <c r="K16" i="8"/>
  <c r="P35" i="10"/>
  <c r="P34" i="10" s="1"/>
  <c r="O35" i="10"/>
  <c r="O34" i="10" s="1"/>
  <c r="P29" i="10"/>
  <c r="P28" i="10" s="1"/>
  <c r="O29" i="10"/>
  <c r="O28" i="10" s="1"/>
  <c r="H27" i="10"/>
  <c r="G27" i="10"/>
  <c r="P19" i="10"/>
  <c r="O19" i="10"/>
  <c r="P14" i="10"/>
  <c r="O14" i="10"/>
  <c r="H14" i="10"/>
  <c r="G14" i="10"/>
  <c r="I33" i="9"/>
  <c r="H33" i="9"/>
  <c r="I28" i="9"/>
  <c r="H28" i="9"/>
  <c r="I19" i="9"/>
  <c r="H19" i="9"/>
  <c r="I14" i="9"/>
  <c r="H14" i="9"/>
  <c r="F24" i="8"/>
  <c r="E24" i="8"/>
  <c r="F14" i="8"/>
  <c r="E14" i="8"/>
  <c r="H36" i="7"/>
  <c r="H35" i="7"/>
  <c r="G32" i="7"/>
  <c r="D32" i="7"/>
  <c r="H30" i="7"/>
  <c r="H29" i="7"/>
  <c r="H28" i="7"/>
  <c r="G27" i="7"/>
  <c r="F27" i="7"/>
  <c r="E27" i="7"/>
  <c r="D27" i="7"/>
  <c r="H23" i="7"/>
  <c r="H22" i="7"/>
  <c r="G19" i="7"/>
  <c r="E19" i="7"/>
  <c r="E25" i="7" s="1"/>
  <c r="D19" i="7"/>
  <c r="D25" i="7" s="1"/>
  <c r="H17" i="7"/>
  <c r="H16" i="7"/>
  <c r="H15" i="7"/>
  <c r="G14" i="7"/>
  <c r="F14" i="7"/>
  <c r="E14" i="7"/>
  <c r="H12" i="7"/>
  <c r="J49" i="5"/>
  <c r="I49" i="5"/>
  <c r="J41" i="5"/>
  <c r="I41" i="5"/>
  <c r="J34" i="5"/>
  <c r="I34" i="5"/>
  <c r="J29" i="5"/>
  <c r="I29" i="5"/>
  <c r="E27" i="5"/>
  <c r="D27" i="5"/>
  <c r="E23" i="5"/>
  <c r="D23" i="5"/>
  <c r="J18" i="5"/>
  <c r="I18" i="5"/>
  <c r="J13" i="5"/>
  <c r="I13" i="5"/>
  <c r="E13" i="5"/>
  <c r="D13" i="5"/>
  <c r="E120" i="3"/>
  <c r="E139" i="3"/>
  <c r="E115" i="3"/>
  <c r="E114" i="3"/>
  <c r="E113" i="3"/>
  <c r="E112" i="3"/>
  <c r="E111" i="3"/>
  <c r="E110" i="3"/>
  <c r="E221" i="3"/>
  <c r="E220" i="3"/>
  <c r="E219" i="3"/>
  <c r="E218" i="3"/>
  <c r="E3" i="3"/>
  <c r="E2" i="3"/>
  <c r="E106" i="3"/>
  <c r="E107" i="3"/>
  <c r="E55" i="3"/>
  <c r="E54" i="3"/>
  <c r="E101" i="3"/>
  <c r="E102" i="3"/>
  <c r="E103" i="3"/>
  <c r="E104" i="3"/>
  <c r="E49" i="3"/>
  <c r="E50" i="3"/>
  <c r="E51" i="3"/>
  <c r="E52" i="3"/>
  <c r="E96" i="3"/>
  <c r="E97" i="3"/>
  <c r="E98" i="3"/>
  <c r="E45" i="3"/>
  <c r="E46" i="3"/>
  <c r="E44" i="3"/>
  <c r="E87" i="3"/>
  <c r="E88" i="3"/>
  <c r="E89" i="3"/>
  <c r="E90" i="3"/>
  <c r="E91" i="3"/>
  <c r="E92" i="3"/>
  <c r="E36" i="3"/>
  <c r="E37" i="3"/>
  <c r="E38" i="3"/>
  <c r="E39" i="3"/>
  <c r="E40" i="3"/>
  <c r="E35" i="3"/>
  <c r="E78" i="3"/>
  <c r="E79" i="3"/>
  <c r="E80" i="3"/>
  <c r="E81" i="3"/>
  <c r="E82" i="3"/>
  <c r="E83" i="3"/>
  <c r="E84" i="3"/>
  <c r="E85" i="3"/>
  <c r="E27" i="3"/>
  <c r="E28" i="3"/>
  <c r="E29" i="3"/>
  <c r="E30" i="3"/>
  <c r="E31" i="3"/>
  <c r="E32" i="3"/>
  <c r="E33" i="3"/>
  <c r="E26" i="3"/>
  <c r="E67" i="3"/>
  <c r="E68" i="3"/>
  <c r="E69" i="3"/>
  <c r="E70" i="3"/>
  <c r="E71" i="3"/>
  <c r="E72" i="3"/>
  <c r="E73" i="3"/>
  <c r="E74" i="3"/>
  <c r="E75" i="3"/>
  <c r="E16" i="3"/>
  <c r="E17" i="3"/>
  <c r="E18" i="3"/>
  <c r="E19" i="3"/>
  <c r="E20" i="3"/>
  <c r="E21" i="3"/>
  <c r="E22" i="3"/>
  <c r="E23" i="3"/>
  <c r="E15" i="3"/>
  <c r="E8" i="3"/>
  <c r="E60" i="3"/>
  <c r="E9" i="3"/>
  <c r="E61" i="3"/>
  <c r="E10" i="3"/>
  <c r="E62" i="3"/>
  <c r="E11" i="3"/>
  <c r="E63" i="3"/>
  <c r="E12" i="3"/>
  <c r="E64" i="3"/>
  <c r="E13" i="3"/>
  <c r="E65" i="3"/>
  <c r="E59" i="3"/>
  <c r="E7" i="3"/>
  <c r="I53" i="2"/>
  <c r="J53" i="2" s="1"/>
  <c r="E217" i="3" s="1"/>
  <c r="I52" i="2"/>
  <c r="E166" i="3" s="1"/>
  <c r="E161" i="3"/>
  <c r="I46" i="2"/>
  <c r="E162" i="3" s="1"/>
  <c r="I47" i="2"/>
  <c r="J47" i="2" s="1"/>
  <c r="E213" i="3" s="1"/>
  <c r="I48" i="2"/>
  <c r="J48" i="2" s="1"/>
  <c r="E214" i="3" s="1"/>
  <c r="I39" i="2"/>
  <c r="J39" i="2" s="1"/>
  <c r="E207" i="3" s="1"/>
  <c r="I40" i="2"/>
  <c r="J40" i="2" s="1"/>
  <c r="E208" i="3" s="1"/>
  <c r="E156" i="3"/>
  <c r="I28" i="2"/>
  <c r="J28" i="2" s="1"/>
  <c r="E199" i="3" s="1"/>
  <c r="I29" i="2"/>
  <c r="E150" i="3" s="1"/>
  <c r="I30" i="2"/>
  <c r="J30" i="2" s="1"/>
  <c r="E201" i="3" s="1"/>
  <c r="I31" i="2"/>
  <c r="J31" i="2" s="1"/>
  <c r="E202" i="3" s="1"/>
  <c r="I32" i="2"/>
  <c r="J32" i="2" s="1"/>
  <c r="E203" i="3" s="1"/>
  <c r="I17" i="2"/>
  <c r="J17" i="2" s="1"/>
  <c r="E190" i="3" s="1"/>
  <c r="I18" i="2"/>
  <c r="J18" i="2" s="1"/>
  <c r="E191" i="3" s="1"/>
  <c r="I19" i="2"/>
  <c r="E142" i="3" s="1"/>
  <c r="I20" i="2"/>
  <c r="J20" i="2" s="1"/>
  <c r="E193" i="3" s="1"/>
  <c r="I21" i="2"/>
  <c r="J21" i="2" s="1"/>
  <c r="E194" i="3" s="1"/>
  <c r="I22" i="2"/>
  <c r="J22" i="2" s="1"/>
  <c r="E195" i="3" s="1"/>
  <c r="I23" i="2"/>
  <c r="E146" i="3" s="1"/>
  <c r="J46" i="2"/>
  <c r="E212" i="3" s="1"/>
  <c r="E151" i="3"/>
  <c r="D27" i="2"/>
  <c r="E27" i="2" s="1"/>
  <c r="E179" i="3" s="1"/>
  <c r="D28" i="2"/>
  <c r="E130" i="3" s="1"/>
  <c r="D29" i="2"/>
  <c r="D30" i="2"/>
  <c r="E30" i="2" s="1"/>
  <c r="E182" i="3" s="1"/>
  <c r="E133" i="3"/>
  <c r="D32" i="2"/>
  <c r="E32" i="2" s="1"/>
  <c r="E184" i="3" s="1"/>
  <c r="D33" i="2"/>
  <c r="E135" i="3" s="1"/>
  <c r="D34" i="2"/>
  <c r="E34" i="2" s="1"/>
  <c r="E186" i="3" s="1"/>
  <c r="D26" i="2"/>
  <c r="E26" i="2" s="1"/>
  <c r="E178" i="3" s="1"/>
  <c r="E171" i="3"/>
  <c r="E18" i="2"/>
  <c r="E172" i="3" s="1"/>
  <c r="D19" i="2"/>
  <c r="D20" i="2"/>
  <c r="E124" i="3" s="1"/>
  <c r="D21" i="2"/>
  <c r="E125" i="3" s="1"/>
  <c r="D22" i="2"/>
  <c r="E176" i="3" s="1"/>
  <c r="E19" i="2"/>
  <c r="E173" i="3" s="1"/>
  <c r="E122" i="3"/>
  <c r="E21" i="2"/>
  <c r="E175" i="3" s="1"/>
  <c r="J56" i="1"/>
  <c r="E105" i="3" s="1"/>
  <c r="I56" i="1"/>
  <c r="E53" i="3" s="1"/>
  <c r="J42" i="1"/>
  <c r="E95" i="3" s="1"/>
  <c r="I42" i="1"/>
  <c r="E43" i="3" s="1"/>
  <c r="E39" i="1"/>
  <c r="E24" i="3"/>
  <c r="J36" i="1"/>
  <c r="E93" i="3" s="1"/>
  <c r="I36" i="1"/>
  <c r="J25" i="1"/>
  <c r="E86" i="3" s="1"/>
  <c r="I25" i="1"/>
  <c r="E34" i="3" s="1"/>
  <c r="E24" i="1"/>
  <c r="E66" i="3" s="1"/>
  <c r="D24" i="1"/>
  <c r="E14" i="3" s="1"/>
  <c r="E145" i="3" l="1"/>
  <c r="E164" i="3"/>
  <c r="E143" i="3"/>
  <c r="H48" i="10"/>
  <c r="E123" i="3"/>
  <c r="D14" i="2"/>
  <c r="E119" i="3" s="1"/>
  <c r="E153" i="3"/>
  <c r="E34" i="5"/>
  <c r="E12" i="8"/>
  <c r="H25" i="9"/>
  <c r="H39" i="9"/>
  <c r="K46" i="15"/>
  <c r="D38" i="7"/>
  <c r="P23" i="10"/>
  <c r="K47" i="16"/>
  <c r="K49" i="16" s="1"/>
  <c r="L41" i="19"/>
  <c r="F47" i="16"/>
  <c r="F49" i="16" s="1"/>
  <c r="E126" i="3"/>
  <c r="G17" i="8"/>
  <c r="H17" i="8" s="1"/>
  <c r="E134" i="3"/>
  <c r="E163" i="3"/>
  <c r="F12" i="8"/>
  <c r="E180" i="3"/>
  <c r="E121" i="3"/>
  <c r="E132" i="3"/>
  <c r="E140" i="3"/>
  <c r="J19" i="2"/>
  <c r="E192" i="3" s="1"/>
  <c r="E157" i="3"/>
  <c r="E33" i="2"/>
  <c r="E185" i="3" s="1"/>
  <c r="E167" i="3"/>
  <c r="J23" i="2"/>
  <c r="E196" i="3" s="1"/>
  <c r="E144" i="3"/>
  <c r="K18" i="8"/>
  <c r="F22" i="14"/>
  <c r="E131" i="3"/>
  <c r="K22" i="14"/>
  <c r="H27" i="7"/>
  <c r="G25" i="7"/>
  <c r="G38" i="7" s="1"/>
  <c r="H21" i="7"/>
  <c r="E206" i="3"/>
  <c r="I52" i="5"/>
  <c r="E32" i="7"/>
  <c r="E38" i="7" s="1"/>
  <c r="H34" i="7"/>
  <c r="E136" i="3"/>
  <c r="J27" i="2"/>
  <c r="J52" i="5"/>
  <c r="J54" i="5" s="1"/>
  <c r="H20" i="7" s="1"/>
  <c r="H14" i="7"/>
  <c r="I39" i="9"/>
  <c r="E129" i="3"/>
  <c r="E149" i="3"/>
  <c r="I36" i="2"/>
  <c r="E155" i="3" s="1"/>
  <c r="I50" i="2"/>
  <c r="E165" i="3" s="1"/>
  <c r="E128" i="3"/>
  <c r="E141" i="3"/>
  <c r="E152" i="3"/>
  <c r="I14" i="2"/>
  <c r="E138" i="3" s="1"/>
  <c r="E158" i="3"/>
  <c r="I25" i="9"/>
  <c r="I43" i="9" s="1"/>
  <c r="J52" i="2"/>
  <c r="D34" i="5"/>
  <c r="O23" i="10"/>
  <c r="K21" i="8"/>
  <c r="K22" i="8"/>
  <c r="K19" i="8"/>
  <c r="K34" i="8"/>
  <c r="O40" i="10"/>
  <c r="G48" i="10"/>
  <c r="I38" i="1"/>
  <c r="E41" i="1"/>
  <c r="E77" i="3" s="1"/>
  <c r="J38" i="1"/>
  <c r="E16" i="2"/>
  <c r="E170" i="3" s="1"/>
  <c r="D14" i="8"/>
  <c r="P40" i="10"/>
  <c r="D41" i="1"/>
  <c r="E25" i="3" s="1"/>
  <c r="E183" i="3"/>
  <c r="D24" i="2"/>
  <c r="E76" i="3"/>
  <c r="E211" i="3"/>
  <c r="E41" i="3"/>
  <c r="I25" i="2"/>
  <c r="E147" i="3" s="1"/>
  <c r="J29" i="2"/>
  <c r="E200" i="3" s="1"/>
  <c r="E198" i="3"/>
  <c r="K20" i="8"/>
  <c r="D24" i="8"/>
  <c r="G24" i="8" s="1"/>
  <c r="H24" i="8" s="1"/>
  <c r="E20" i="2"/>
  <c r="H43" i="9"/>
  <c r="G14" i="8" l="1"/>
  <c r="H14" i="8" s="1"/>
  <c r="P43" i="10"/>
  <c r="P48" i="10" s="1"/>
  <c r="E94" i="3"/>
  <c r="J14" i="2"/>
  <c r="E188" i="3" s="1"/>
  <c r="E127" i="3"/>
  <c r="D12" i="2"/>
  <c r="E118" i="3" s="1"/>
  <c r="J36" i="2"/>
  <c r="E205" i="3" s="1"/>
  <c r="E189" i="3"/>
  <c r="E100" i="3"/>
  <c r="I54" i="5"/>
  <c r="H33" i="7" s="1"/>
  <c r="F19" i="7"/>
  <c r="H19" i="7" s="1"/>
  <c r="J50" i="2"/>
  <c r="E215" i="3" s="1"/>
  <c r="E216" i="3"/>
  <c r="D12" i="8"/>
  <c r="G12" i="8" s="1"/>
  <c r="H12" i="8" s="1"/>
  <c r="J48" i="1"/>
  <c r="E99" i="3" s="1"/>
  <c r="O43" i="10"/>
  <c r="O48" i="10" s="1"/>
  <c r="E42" i="3"/>
  <c r="E24" i="2"/>
  <c r="E181" i="3"/>
  <c r="J25" i="2"/>
  <c r="I12" i="2"/>
  <c r="E137" i="3" s="1"/>
  <c r="E14" i="2"/>
  <c r="E12" i="2" s="1"/>
  <c r="E174" i="3"/>
  <c r="J12" i="2" l="1"/>
  <c r="E187" i="3" s="1"/>
  <c r="J61" i="1"/>
  <c r="J63" i="1" s="1"/>
  <c r="E177" i="3"/>
  <c r="E168" i="3"/>
  <c r="F25" i="7"/>
  <c r="H25" i="7" s="1"/>
  <c r="E48" i="3"/>
  <c r="J44" i="2"/>
  <c r="I61" i="1"/>
  <c r="I63" i="1" s="1"/>
  <c r="F32" i="7"/>
  <c r="F38" i="7" s="1"/>
  <c r="H38" i="7" s="1"/>
  <c r="E197" i="3"/>
  <c r="E169" i="3"/>
  <c r="E108" i="3" l="1"/>
  <c r="E47" i="3"/>
  <c r="H32" i="7"/>
  <c r="E160" i="3"/>
  <c r="I42" i="2"/>
  <c r="I34" i="2" s="1"/>
  <c r="E154" i="3" s="1"/>
  <c r="E109" i="3"/>
  <c r="E210" i="3"/>
  <c r="J42" i="2"/>
  <c r="E56" i="3"/>
  <c r="E159" i="3" l="1"/>
  <c r="E57" i="3"/>
  <c r="J34" i="2"/>
  <c r="E204" i="3" s="1"/>
  <c r="E209" i="3"/>
  <c r="F41" i="12"/>
  <c r="F57" i="12" s="1"/>
  <c r="G41" i="12"/>
  <c r="G57" i="12" s="1"/>
</calcChain>
</file>

<file path=xl/comments1.xml><?xml version="1.0" encoding="utf-8"?>
<comments xmlns="http://schemas.openxmlformats.org/spreadsheetml/2006/main">
  <authors>
    <author>Jef-Rec-Financieros</author>
  </authors>
  <commentList>
    <comment ref="D344" authorId="0" shapeId="0">
      <text>
        <r>
          <rPr>
            <b/>
            <sz val="9"/>
            <color indexed="81"/>
            <rFont val="Tahoma"/>
            <family val="2"/>
          </rPr>
          <t>Jef-Rec-Financieros:</t>
        </r>
        <r>
          <rPr>
            <sz val="9"/>
            <color indexed="81"/>
            <rFont val="Tahoma"/>
            <family val="2"/>
          </rPr>
          <t xml:space="preserve">
REPORTE: EDO PRESUP OFS  DENTRO DE APORTACIONES SE TIENE UN SALDO DE $84,500.00 POR CONCEPTO DE CONVENIOS
</t>
        </r>
      </text>
    </comment>
  </commentList>
</comments>
</file>

<file path=xl/comments2.xml><?xml version="1.0" encoding="utf-8"?>
<comments xmlns="http://schemas.openxmlformats.org/spreadsheetml/2006/main">
  <authors>
    <author>DGCG</author>
  </authors>
  <commentList>
    <comment ref="H58" authorId="0" shapeId="0">
      <text>
        <r>
          <rPr>
            <b/>
            <sz val="9"/>
            <color indexed="81"/>
            <rFont val="Tahoma"/>
            <family val="2"/>
          </rPr>
          <t>DGCG:
Recaudado menos Estimado</t>
        </r>
        <r>
          <rPr>
            <sz val="9"/>
            <color indexed="81"/>
            <rFont val="Tahoma"/>
            <family val="2"/>
          </rPr>
          <t xml:space="preserve">
</t>
        </r>
      </text>
    </comment>
  </commentList>
</comments>
</file>

<file path=xl/comments3.xml><?xml version="1.0" encoding="utf-8"?>
<comments xmlns="http://schemas.openxmlformats.org/spreadsheetml/2006/main">
  <authors>
    <author>DGCG</author>
  </authors>
  <commentList>
    <comment ref="K8" authorId="0" shapeId="0">
      <text>
        <r>
          <rPr>
            <b/>
            <sz val="9"/>
            <color indexed="81"/>
            <rFont val="Tahoma"/>
            <family val="2"/>
          </rPr>
          <t>DGCG:</t>
        </r>
        <r>
          <rPr>
            <sz val="9"/>
            <color indexed="81"/>
            <rFont val="Tahoma"/>
            <family val="2"/>
          </rPr>
          <t xml:space="preserve">
Modificado menos devengado</t>
        </r>
      </text>
    </comment>
  </commentList>
</comments>
</file>

<file path=xl/comments4.xml><?xml version="1.0" encoding="utf-8"?>
<comments xmlns="http://schemas.openxmlformats.org/spreadsheetml/2006/main">
  <authors>
    <author>DGCG</author>
  </authors>
  <commentList>
    <comment ref="K7" authorId="0" shapeId="0">
      <text>
        <r>
          <rPr>
            <b/>
            <sz val="9"/>
            <color indexed="81"/>
            <rFont val="Tahoma"/>
            <family val="2"/>
          </rPr>
          <t>DGCG:</t>
        </r>
        <r>
          <rPr>
            <sz val="9"/>
            <color indexed="81"/>
            <rFont val="Tahoma"/>
            <family val="2"/>
          </rPr>
          <t xml:space="preserve">
Modificado menos devengado</t>
        </r>
      </text>
    </comment>
  </commentList>
</comments>
</file>

<file path=xl/comments5.xml><?xml version="1.0" encoding="utf-8"?>
<comments xmlns="http://schemas.openxmlformats.org/spreadsheetml/2006/main">
  <authors>
    <author>DGCG</author>
  </authors>
  <commentList>
    <comment ref="K7" authorId="0" shapeId="0">
      <text>
        <r>
          <rPr>
            <b/>
            <sz val="9"/>
            <color indexed="81"/>
            <rFont val="Tahoma"/>
            <family val="2"/>
          </rPr>
          <t>DGCG:</t>
        </r>
        <r>
          <rPr>
            <sz val="9"/>
            <color indexed="81"/>
            <rFont val="Tahoma"/>
            <family val="2"/>
          </rPr>
          <t xml:space="preserve">
Modificado menos devengado</t>
        </r>
      </text>
    </comment>
  </commentList>
</comments>
</file>

<file path=xl/comments6.xml><?xml version="1.0" encoding="utf-8"?>
<comments xmlns="http://schemas.openxmlformats.org/spreadsheetml/2006/main">
  <authors>
    <author>DGCG</author>
  </authors>
  <commentList>
    <comment ref="K7" authorId="0" shapeId="0">
      <text>
        <r>
          <rPr>
            <b/>
            <sz val="9"/>
            <color indexed="81"/>
            <rFont val="Tahoma"/>
            <family val="2"/>
          </rPr>
          <t>DGCG:</t>
        </r>
        <r>
          <rPr>
            <sz val="9"/>
            <color indexed="81"/>
            <rFont val="Tahoma"/>
            <family val="2"/>
          </rPr>
          <t xml:space="preserve">
Modificado menos devengado</t>
        </r>
      </text>
    </comment>
  </commentList>
</comments>
</file>

<file path=xl/comments7.xml><?xml version="1.0" encoding="utf-8"?>
<comments xmlns="http://schemas.openxmlformats.org/spreadsheetml/2006/main">
  <authors>
    <author>DGCG</author>
  </authors>
  <commentList>
    <comment ref="L7" authorId="0" shapeId="0">
      <text>
        <r>
          <rPr>
            <b/>
            <sz val="9"/>
            <color indexed="81"/>
            <rFont val="Tahoma"/>
            <family val="2"/>
          </rPr>
          <t>DGCG:</t>
        </r>
        <r>
          <rPr>
            <sz val="9"/>
            <color indexed="81"/>
            <rFont val="Tahoma"/>
            <family val="2"/>
          </rPr>
          <t xml:space="preserve">
Modificado menos devengado</t>
        </r>
      </text>
    </comment>
  </commentList>
</comments>
</file>

<file path=xl/comments8.xml><?xml version="1.0" encoding="utf-8"?>
<comments xmlns="http://schemas.openxmlformats.org/spreadsheetml/2006/main">
  <authors>
    <author>DGCG</author>
  </authors>
  <commentList>
    <comment ref="O7" authorId="0" shapeId="0">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<sst xmlns="http://schemas.openxmlformats.org/spreadsheetml/2006/main" count="2166" uniqueCount="1202">
  <si>
    <t>(Pesos)</t>
  </si>
  <si>
    <t>Sector:</t>
  </si>
  <si>
    <t>Fecha:</t>
  </si>
  <si>
    <t>Ente Público:</t>
  </si>
  <si>
    <t>Año</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</si>
  <si>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</si>
  <si>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</si>
  <si>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</si>
  <si>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</si>
  <si>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</si>
  <si>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</si>
  <si>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</si>
  <si>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</si>
  <si>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</si>
  <si>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</si>
  <si>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</si>
  <si>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</si>
  <si>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</si>
  <si>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</si>
  <si>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</si>
  <si>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</si>
  <si>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</si>
  <si>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</si>
  <si>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</si>
  <si>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</si>
  <si>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</si>
  <si>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</si>
  <si>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</si>
  <si>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</si>
  <si>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</si>
  <si>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</si>
  <si>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</si>
  <si>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</si>
  <si>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</si>
  <si>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</si>
  <si>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</si>
  <si>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</si>
  <si>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</si>
  <si>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</si>
  <si>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</si>
  <si>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</si>
  <si>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</si>
  <si>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</si>
  <si>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</si>
  <si>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</si>
  <si>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Total de  Activos  No Circulantes</t>
  </si>
  <si>
    <t>HACIENDA PÚBLICA/ PATRIMONIO</t>
  </si>
  <si>
    <t>TOTAL DEL  ACTIVO</t>
  </si>
  <si>
    <t>Hacienda Pública/Patrimonio Contribuido</t>
  </si>
  <si>
    <t>Aportaciones</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</si>
  <si>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</si>
  <si>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</si>
  <si>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</si>
  <si>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</si>
  <si>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</si>
  <si>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</si>
  <si>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</si>
  <si>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</si>
  <si>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Exceso o Insuficiencia en la Actualización de la Hacienda Publica/Patrimonio</t>
  </si>
  <si>
    <t>Resultado por Posición Monetaria</t>
  </si>
  <si>
    <t>Resultado por Tenencia de Activos no Monetarios</t>
  </si>
  <si>
    <t>Total Hacienda Pública/ Patrimonio</t>
  </si>
  <si>
    <t>TOTAL DEL  PASIVO Y HACIENDA PÚBLICA / PATRIMONIO</t>
  </si>
  <si>
    <t>Nombre:</t>
  </si>
  <si>
    <t>Cargo:</t>
  </si>
  <si>
    <t>Origen</t>
  </si>
  <si>
    <t>Aplicación</t>
  </si>
  <si>
    <t>Activo</t>
  </si>
  <si>
    <t>Pasivo</t>
  </si>
  <si>
    <t>EF</t>
  </si>
  <si>
    <t>ECSF</t>
  </si>
  <si>
    <t>Edo. Financiero</t>
  </si>
  <si>
    <t>Autorizó</t>
  </si>
  <si>
    <t>Elaboró</t>
  </si>
  <si>
    <t>Concepto</t>
  </si>
  <si>
    <t>CONCEPTO</t>
  </si>
  <si>
    <t>Bajo protesta de decir verdad declaramos que los Estados Financieros y sus Notas son razonablemente correctos y responsabilidad del emisor</t>
  </si>
  <si>
    <t>Exceso o Insuficiencia en la Actualización de la Hacienda Pública/Patrimonio</t>
  </si>
  <si>
    <t>INGRESOS Y OTROS BENEFICIOS</t>
  </si>
  <si>
    <t>GASTOS Y OTRAS PÉRDIDAS</t>
  </si>
  <si>
    <t>Ingresos de la Gestión</t>
  </si>
  <si>
    <t>Gastos de  Funcionamiento</t>
  </si>
  <si>
    <t>Impuestos</t>
  </si>
  <si>
    <t xml:space="preserve">Servicios Personales  </t>
  </si>
  <si>
    <t xml:space="preserve">Cuotas y Aportaciones de Seguridad Social </t>
  </si>
  <si>
    <t>Materiales y Suministros</t>
  </si>
  <si>
    <t>Contribuciones de Mejoras</t>
  </si>
  <si>
    <t>Servicios Generales</t>
  </si>
  <si>
    <t>Derechos</t>
  </si>
  <si>
    <t>Productos de Tipo Corriente</t>
  </si>
  <si>
    <t>Aprovechamientos de Tipo Corriente</t>
  </si>
  <si>
    <t>Transferencias Internas y Asignaciones al Sector Público</t>
  </si>
  <si>
    <t>Ingresos por Venta de Bienes y Servicios</t>
  </si>
  <si>
    <t>Transferencias al Resto del Sector Público</t>
  </si>
  <si>
    <t>Ingresos no Comprendidos en las Fracciones de la Ley de Ingresos Causados en Ejercicios Fiscales Anteriores Pendientes de Liquidación o Pago</t>
  </si>
  <si>
    <t>Subsidios y Subvenciones</t>
  </si>
  <si>
    <t>Ayudas Sociales</t>
  </si>
  <si>
    <t>Participaciones, Aportaciones, Transferencias, Asignaciones, Subsidios y Otras Ayudas</t>
  </si>
  <si>
    <t>Pensiones y Jubilaciones</t>
  </si>
  <si>
    <t>Participaciones y Aportaciones</t>
  </si>
  <si>
    <t>Transferencias a Fideicomisos, Mandatos y Contratos Análogos</t>
  </si>
  <si>
    <t>Transferencias a la Seguridad Social</t>
  </si>
  <si>
    <t>Donativos</t>
  </si>
  <si>
    <t>Otros Ingresos y Beneficios</t>
  </si>
  <si>
    <t>Transferencias al Exterior</t>
  </si>
  <si>
    <t xml:space="preserve">Ingresos Financieros  </t>
  </si>
  <si>
    <t>Incremento por Variación de Inventarios</t>
  </si>
  <si>
    <t>Disminución del Exceso de Estimaciones por Pérdida o Deterioro u Obsolescencia</t>
  </si>
  <si>
    <t>Participaciones</t>
  </si>
  <si>
    <t>Disminución del Exceso de Provisiones</t>
  </si>
  <si>
    <t>Otros Ingresos y Beneficios Varios</t>
  </si>
  <si>
    <t>Convenios</t>
  </si>
  <si>
    <t>Total de Ingresos y Otros Beneficios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</si>
  <si>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</si>
  <si>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</si>
  <si>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</si>
  <si>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</si>
  <si>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</si>
  <si>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</si>
  <si>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</si>
  <si>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</si>
  <si>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</si>
  <si>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</si>
  <si>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Provisiones</t>
  </si>
  <si>
    <t>Otros Gastos</t>
  </si>
  <si>
    <t>Inversión Pública</t>
  </si>
  <si>
    <t xml:space="preserve">Inversión Pública no Capitalizable </t>
  </si>
  <si>
    <t>Total de Gastos y Otras Pérdidas</t>
  </si>
  <si>
    <t>Resultados del Ejercicio  (Ahorro/Desahorro)</t>
  </si>
  <si>
    <t>(pesos)</t>
  </si>
  <si>
    <t xml:space="preserve"> </t>
  </si>
  <si>
    <t>Hacienda Pública/Patrimonio Generado de Ejercicios Anteriores</t>
  </si>
  <si>
    <t>Hacienda Pública/Patrimonio Generado del Ejercicio</t>
  </si>
  <si>
    <t>Ajustes por Cambios de Valor</t>
  </si>
  <si>
    <t>TOTAL</t>
  </si>
  <si>
    <t xml:space="preserve">Patrimonio Neto Inicial Ajustado del Ejercicio </t>
  </si>
  <si>
    <t xml:space="preserve">Aportaciones </t>
  </si>
  <si>
    <t>Actualización de la Hacienda Pública/Patrimonio</t>
  </si>
  <si>
    <t>Variaciones de la Hacienda Pública/Patrimonio Neto del Ejercicio</t>
  </si>
  <si>
    <t>Resultados del Ejercicio (Ahorro/Desahorro)</t>
  </si>
  <si>
    <t xml:space="preserve">Revalúos  </t>
  </si>
  <si>
    <t>Saldo Inicial</t>
  </si>
  <si>
    <t>Cargos del Periodo</t>
  </si>
  <si>
    <t>Abonos del Periodo</t>
  </si>
  <si>
    <t>Saldo Final</t>
  </si>
  <si>
    <t>Variación del Periodo</t>
  </si>
  <si>
    <t>4 =(1+2-3)</t>
  </si>
  <si>
    <t>(4-1)</t>
  </si>
  <si>
    <t xml:space="preserve">Bienes Muebles </t>
  </si>
  <si>
    <t>Denominación de las Deudas</t>
  </si>
  <si>
    <t xml:space="preserve">Moneda de Contratación  </t>
  </si>
  <si>
    <t>Institución o País Acreedor</t>
  </si>
  <si>
    <t>Saldo Inicial del Periodo</t>
  </si>
  <si>
    <t>Saldo Final del Periodo</t>
  </si>
  <si>
    <t>DEUDA PÚBLICA</t>
  </si>
  <si>
    <t xml:space="preserve">Corto Plazo               </t>
  </si>
  <si>
    <t>Deuda Interna</t>
  </si>
  <si>
    <t>Instituciones de Crédito</t>
  </si>
  <si>
    <t>Títulos y Valores</t>
  </si>
  <si>
    <t>Arrendamientos Financieros</t>
  </si>
  <si>
    <t>Deuda Externa</t>
  </si>
  <si>
    <t>Organismos Financieros Internacionales</t>
  </si>
  <si>
    <t>Deuda Bilateral</t>
  </si>
  <si>
    <t xml:space="preserve">              Subtotal a Corto Plazo</t>
  </si>
  <si>
    <t xml:space="preserve">Largo Plazo           </t>
  </si>
  <si>
    <t xml:space="preserve">                Subtotal a Largo Plazo</t>
  </si>
  <si>
    <t>Otros Pasivos</t>
  </si>
  <si>
    <t xml:space="preserve">                Total Deuda y Otros Pasivos</t>
  </si>
  <si>
    <t>Flujos de Efectivo de las Actividades de Gestión</t>
  </si>
  <si>
    <t xml:space="preserve">Flujos de Efectivo de las Actividades de Inversión </t>
  </si>
  <si>
    <t>Contribuciones de mejoras</t>
  </si>
  <si>
    <t>Flujos Netos de Efectivo por Actividades de Inversión</t>
  </si>
  <si>
    <t>Flujo de Efectivo de las Actividades de Financiamiento</t>
  </si>
  <si>
    <t>Servicios Personales</t>
  </si>
  <si>
    <t>Endeudamiento Neto</t>
  </si>
  <si>
    <t xml:space="preserve">   Interno</t>
  </si>
  <si>
    <t>Transferencias al resto del Sector Público</t>
  </si>
  <si>
    <t xml:space="preserve">   Externo</t>
  </si>
  <si>
    <t xml:space="preserve">Subsidios y Subvenciones </t>
  </si>
  <si>
    <t>Servicios de la Deuda</t>
  </si>
  <si>
    <t xml:space="preserve">Participaciones </t>
  </si>
  <si>
    <t>Flujos netos de Efectivo por Actividades de Financiamiento</t>
  </si>
  <si>
    <t>Flujos Netos de Efectivo por Actividades de Operación</t>
  </si>
  <si>
    <t xml:space="preserve">Incremento/Disminución Neta en el Efectivo y Equivalentes al Efectivo </t>
  </si>
  <si>
    <t>Total del  Pasivo</t>
  </si>
  <si>
    <t>Total del Activo</t>
  </si>
  <si>
    <t>Total del  Pasivo y Hacienda Pública / Patrimonio</t>
  </si>
  <si>
    <t>Efectivo y Equivalente al Efectivo al Inicio del Ejericio</t>
  </si>
  <si>
    <t>Efectivo y Equivalente al Efectivo al Final del Ejericio</t>
  </si>
  <si>
    <t>Transferencia, Asignaciones, Subsidios y Otras ayudas</t>
  </si>
  <si>
    <t>Transferencia, Asignaciones, Subsidios y Otras Ayudas</t>
  </si>
  <si>
    <t>Aumento por Insuficiencia de Estimaciones por Pérdida o Deterioro y Obsolescencia</t>
  </si>
  <si>
    <t>Cuotas y Aportaciones de Seguridad Social</t>
  </si>
  <si>
    <t>Transferencias, Asignaciones y Subsidios y Otras Ayudas</t>
  </si>
  <si>
    <t>Otros Orígenes de Operación</t>
  </si>
  <si>
    <t>Otras Aplicaciones de Operación</t>
  </si>
  <si>
    <t xml:space="preserve">Otros Orígenes de Inversión </t>
  </si>
  <si>
    <t>Otras Aplicaciones de Inversión</t>
  </si>
  <si>
    <t>Rubro de Ingresos</t>
  </si>
  <si>
    <t>Ingreso</t>
  </si>
  <si>
    <t>Diferencia</t>
  </si>
  <si>
    <t>Estimado</t>
  </si>
  <si>
    <t>Ampliaciones y Reducciones</t>
  </si>
  <si>
    <t>Modificado</t>
  </si>
  <si>
    <t>Devengado</t>
  </si>
  <si>
    <t>Recaudado</t>
  </si>
  <si>
    <t>(1)</t>
  </si>
  <si>
    <t>(2)</t>
  </si>
  <si>
    <t>(3= 1 + 2)</t>
  </si>
  <si>
    <t>(4)</t>
  </si>
  <si>
    <t>(5)</t>
  </si>
  <si>
    <t>Productos</t>
  </si>
  <si>
    <t>Corriente</t>
  </si>
  <si>
    <t>Capital</t>
  </si>
  <si>
    <t>Aprovechamientos</t>
  </si>
  <si>
    <t>Ingresos por Ventas de Bienes y Servicios</t>
  </si>
  <si>
    <t>Transferencias, Asignaciones, Subsidios y Otras Ayudas</t>
  </si>
  <si>
    <t>Ingresos Derivados de Financiamientos</t>
  </si>
  <si>
    <t>Total</t>
  </si>
  <si>
    <t>Estado Analítico de Ingresos
Por Fuente de Financiamiento</t>
  </si>
  <si>
    <t>¹ Los ingresos excedentes se presentan para efectos de cumplimiento de la Ley General de Contabilidad Gubernamental y el importe reflejado debe ser siempre mayor a cero</t>
  </si>
  <si>
    <t>(6 = 5 - 1 )</t>
  </si>
  <si>
    <t>Egresos</t>
  </si>
  <si>
    <t>Subejercicio</t>
  </si>
  <si>
    <t>Aprobado</t>
  </si>
  <si>
    <t>Ampliaciones/ (Reducciones)</t>
  </si>
  <si>
    <t>Pagado</t>
  </si>
  <si>
    <t>3 = (1 + 2 )</t>
  </si>
  <si>
    <t>Total del Gasto</t>
  </si>
  <si>
    <t xml:space="preserve">Egresos </t>
  </si>
  <si>
    <t>Gasto Corriente</t>
  </si>
  <si>
    <t>Gasto de Capital</t>
  </si>
  <si>
    <t>Amortización de la Deuda y Disminución de Pasivos</t>
  </si>
  <si>
    <t>Remuneraciones al Personal de Carácter Transitorio</t>
  </si>
  <si>
    <t>Otros Servicios Generales</t>
  </si>
  <si>
    <t>Bienes Muebles, Inmuebles e Intangibles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</si>
  <si>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</si>
  <si>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</si>
  <si>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</si>
  <si>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</si>
  <si>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</si>
  <si>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</si>
  <si>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</si>
  <si>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</si>
  <si>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</si>
  <si>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</si>
  <si>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</si>
  <si>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</si>
  <si>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</si>
  <si>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</si>
  <si>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</si>
  <si>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</si>
  <si>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</si>
  <si>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</si>
  <si>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</si>
  <si>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</si>
  <si>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</si>
  <si>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</si>
  <si>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</si>
  <si>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</si>
  <si>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</si>
  <si>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</si>
  <si>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</si>
  <si>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</si>
  <si>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</si>
  <si>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</si>
  <si>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</si>
  <si>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</si>
  <si>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</si>
  <si>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</si>
  <si>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</si>
  <si>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</si>
  <si>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</si>
  <si>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</si>
  <si>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</si>
  <si>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</si>
  <si>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</si>
  <si>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</si>
  <si>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</si>
  <si>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</si>
  <si>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</si>
  <si>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</si>
  <si>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</si>
  <si>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</si>
  <si>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</si>
  <si>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</si>
  <si>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</si>
  <si>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</si>
  <si>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</si>
  <si>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</si>
  <si>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</si>
  <si>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</si>
  <si>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</si>
  <si>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</si>
  <si>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</si>
  <si>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</si>
  <si>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</si>
  <si>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Otros Orígenes de Financiamiento</t>
  </si>
  <si>
    <t>Otras Aplicaciones de Financiamiento</t>
  </si>
  <si>
    <t>Ingresos excedentes¹</t>
  </si>
  <si>
    <t>MONTO</t>
  </si>
  <si>
    <t>2013</t>
  </si>
  <si>
    <t>ESF-08 BIENES MUEBLES E INMUEBLES</t>
  </si>
  <si>
    <t>SALDO INICIAL</t>
  </si>
  <si>
    <t>SALDO FINAL</t>
  </si>
  <si>
    <t>FLUJO</t>
  </si>
  <si>
    <t>CRITERIO</t>
  </si>
  <si>
    <t>ERA-01 INGRESOS</t>
  </si>
  <si>
    <t>NOTA</t>
  </si>
  <si>
    <t>CARACTERISTICAS</t>
  </si>
  <si>
    <t>ERA-03 GASTOS</t>
  </si>
  <si>
    <t>%GASTO</t>
  </si>
  <si>
    <t>EXPLICACION</t>
  </si>
  <si>
    <t>MODIFICACION</t>
  </si>
  <si>
    <t>% SUB</t>
  </si>
  <si>
    <t>NOMBRE</t>
  </si>
  <si>
    <t>JUICIOS</t>
  </si>
  <si>
    <t>GARANTÍAS</t>
  </si>
  <si>
    <t>AVALES</t>
  </si>
  <si>
    <t>PENSIONES Y JUBILACIONES</t>
  </si>
  <si>
    <t>Conciliación entre los Ingresos Presupuestarios y Contables</t>
  </si>
  <si>
    <t>(Cifras en pesos)</t>
  </si>
  <si>
    <t>1. Ingresos Presupuestarios</t>
  </si>
  <si>
    <t>$XXX</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</si>
  <si>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</si>
  <si>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</si>
  <si>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</si>
  <si>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</si>
  <si>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</si>
  <si>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</si>
  <si>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</si>
  <si>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</si>
  <si>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</si>
  <si>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</si>
  <si>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</si>
  <si>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</si>
  <si>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</si>
  <si>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</si>
  <si>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</si>
  <si>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</si>
  <si>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</si>
  <si>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</si>
  <si>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</si>
  <si>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</si>
  <si>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</si>
  <si>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</si>
  <si>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</si>
  <si>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</si>
  <si>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</si>
  <si>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</si>
  <si>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</si>
  <si>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</si>
  <si>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</si>
  <si>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publica</t>
  </si>
  <si>
    <t>Adeudos de ejercicios fiscales anteriores (ADEFAS)</t>
  </si>
  <si>
    <t>Otros Egresos Presupuestales No Contables</t>
  </si>
  <si>
    <t>3. Más Gasto Contables No Presupuestales</t>
  </si>
  <si>
    <t>Estimaciones, depreciaciones, deterioros, obsolescencia y amortizaciones</t>
  </si>
  <si>
    <t>Disminución de inventarios</t>
  </si>
  <si>
    <t>Aumento por insuficiencia de estimaciones por pérdida o deterioro u obsolescencia</t>
  </si>
  <si>
    <t>Aumento por insuficiencia de provisiones</t>
  </si>
  <si>
    <t>Otros Gastos Contables No Presupuestales</t>
  </si>
  <si>
    <t>4. Total de Gasto Contable (4 = 1 - 2 + 3)</t>
  </si>
  <si>
    <t xml:space="preserve">Ente Público:      </t>
  </si>
  <si>
    <t>ACTIVO</t>
  </si>
  <si>
    <t>* BIENES MUEBLES, INMUEBLES E INTAGIBLES</t>
  </si>
  <si>
    <t>ESF-01 FONDOS C/INVERSIONES FINANCIERAS</t>
  </si>
  <si>
    <t>TIPO</t>
  </si>
  <si>
    <t>MONTO PARCIAL</t>
  </si>
  <si>
    <t>* DERECHOSA RECIBIR EFECTIVO Y EQUIVALENTES Y BIENES O SERVICIOS A RECIBIR</t>
  </si>
  <si>
    <t>ESF-02 INGRESOS P/RECUPERAR</t>
  </si>
  <si>
    <t>2014</t>
  </si>
  <si>
    <t>ESF-05 INVENTARIO Y ALMACENES</t>
  </si>
  <si>
    <t>METODO</t>
  </si>
  <si>
    <t>* BIENES DISPONIBLES PARA SU TRANSFORMACIÓN O CONSUMO.</t>
  </si>
  <si>
    <t xml:space="preserve">* INVERSIONES FINANCIERAS. </t>
  </si>
  <si>
    <t>NOMBRE DE FIDEICOMIS0O</t>
  </si>
  <si>
    <t>OBJETO</t>
  </si>
  <si>
    <t>ESF-06 FIDEICOMISOS, MANDATOS Y CONTRATOS ANALOGOS</t>
  </si>
  <si>
    <t>EMPRESA/OPDES</t>
  </si>
  <si>
    <t>ESF-09 INTANGIBLES Y DIFERIDOS</t>
  </si>
  <si>
    <t>ESF-10   ESTIMACIONES Y DETERIOROS</t>
  </si>
  <si>
    <t>CARACTERÍSTICAS</t>
  </si>
  <si>
    <t>ESF-11 OTROS ACTIVOS</t>
  </si>
  <si>
    <t>90 DIAS</t>
  </si>
  <si>
    <t>180 DIAS</t>
  </si>
  <si>
    <t>365 DIAS</t>
  </si>
  <si>
    <t>NATURALEZA</t>
  </si>
  <si>
    <t>ESF-13 OTROS PASIVOS DIFERIDOS A CORTO PLAZO</t>
  </si>
  <si>
    <t>ESF-13 FONDOS Y BIENES DE TERCEROS EN GARANTÍA Y/O ADMINISTRACIÓN A CORTO PLAZO</t>
  </si>
  <si>
    <t>ESF-13 PASIVO DIFERIDO A LARGO PLAZO</t>
  </si>
  <si>
    <t>ESF-14 OTROS PASIVOS CIRCULANTES</t>
  </si>
  <si>
    <t>INGRESOS DE GESTIÓN</t>
  </si>
  <si>
    <t>I) NOTAS AL ESTADO DE SITUACIÓN FINANCIERA</t>
  </si>
  <si>
    <t>II) NOTAS AL ESTADO DE ACTIVIDADES</t>
  </si>
  <si>
    <t>III) NOTAS AL ESTADO DE VARIACIÓN A LA HACIEDA PÚBLICA</t>
  </si>
  <si>
    <t>VHP-01 PATRIMONIO CONTRIBUIDO</t>
  </si>
  <si>
    <t>VHP-02 PATRIMONIO GENERADO</t>
  </si>
  <si>
    <t>IV) NOTAS AL ESTADO DE FLUJO DE EFECTIVO</t>
  </si>
  <si>
    <t>EFE-01 FLUJO DE EFECTIVO</t>
  </si>
  <si>
    <t>EFE-02 ADQ. BIENES MUEBLES E INMUEBLES</t>
  </si>
  <si>
    <t xml:space="preserve">IV) CONCILIACIÓN DE LOS INGRESOS PRESUPUESTARIOS Y CONTABLES, ASI COMO ENTRE LOS EGRESOS </t>
  </si>
  <si>
    <t>PRESUPUESTARIOS Y LOS GASTOS</t>
  </si>
  <si>
    <t>NOTAS DE DESGLOSE</t>
  </si>
  <si>
    <t>NOTAS DE MEMORIA</t>
  </si>
  <si>
    <t>NOTAS DE MEMORIA.</t>
  </si>
  <si>
    <t>Comprometido</t>
  </si>
  <si>
    <t>Ejercido</t>
  </si>
  <si>
    <t>ESF-03 DEUDORES P/RECUPERAR</t>
  </si>
  <si>
    <t>ERA-02 OTROS INGRESOS Y BENEFICIOS</t>
  </si>
  <si>
    <t>Identificación de Crédito o Instrumento</t>
  </si>
  <si>
    <t>Contratación / Colocación</t>
  </si>
  <si>
    <t>Amortización</t>
  </si>
  <si>
    <t xml:space="preserve">Endeudamiento Neto </t>
  </si>
  <si>
    <t>A</t>
  </si>
  <si>
    <t>B</t>
  </si>
  <si>
    <t>C = A - B</t>
  </si>
  <si>
    <t>Créditos Bancarios</t>
  </si>
  <si>
    <t>Total Créditos Bancarios</t>
  </si>
  <si>
    <t>Otros Instrumentos de Deuda</t>
  </si>
  <si>
    <t>Total Otros Instrumentos de Deuda</t>
  </si>
  <si>
    <t>Total de Intereses de Créditos Bancarios</t>
  </si>
  <si>
    <t>Total de Intereses de Otros Instrumentos de Deuda</t>
  </si>
  <si>
    <t>I. Ingresos Presupuestarios (I=1+2)</t>
  </si>
  <si>
    <t>II. Egresos Presupuestarios (II=3+4)</t>
  </si>
  <si>
    <t xml:space="preserve">  III. Balance Presupuestario (Superávit o Déficit) (III = I - II)</t>
  </si>
  <si>
    <t xml:space="preserve">     III. Balance presupuestario (Superávit o Déficit)</t>
  </si>
  <si>
    <t xml:space="preserve">    IV. Intereses, Comisiones y Gastos de la Deuda</t>
  </si>
  <si>
    <t xml:space="preserve"> V. Balance Primario ( Superávit o Déficit) (V= III - IV)</t>
  </si>
  <si>
    <t xml:space="preserve">    A. Financiamiento</t>
  </si>
  <si>
    <t xml:space="preserve">    B.  Amortización de la deuda</t>
  </si>
  <si>
    <t>C. Endeudamiento ó desendeudamiento (C = A - B)</t>
  </si>
  <si>
    <t>1 Los Ingresos que se presentan son los ingresos presupuestario totales sin incluir los ingresos por financiamientos. Los Ingresos del Gobierno de la Entidad Federativa corresponden a los del Poder Ejecutivo, Legislativo Judicial y Autónomos</t>
  </si>
  <si>
    <t>2 Los egresos que se presentan son los egresos presupuestarios totales sin incluir los egresos por amortización. Los egresos del Gobierno de la Entidad Federativa corresponden a los del Poder Ejecutivo, Legislativo, Judicial y Órganos Autónomos</t>
  </si>
  <si>
    <t>3 Para Ingresos se reportan los ingresos recaudados; para egresos se reportan los egresos pagados</t>
  </si>
  <si>
    <t xml:space="preserve">Instrumentos Financieros </t>
  </si>
  <si>
    <t xml:space="preserve">Valor Razonable </t>
  </si>
  <si>
    <t>Riesgos</t>
  </si>
  <si>
    <t>RELACIÓN DE ESQUEMAS BURSÁTILES Y DE COBERTURAS FINANCIERAS</t>
  </si>
  <si>
    <t>RELACIÓN DE CUENTAS BANCARIAS PRODUCTIVAS ESPECÍFICAS</t>
  </si>
  <si>
    <t>ESTADO DE ACTIVIDADES</t>
  </si>
  <si>
    <t>ESTADO DE SITUACIÓN FINANCIERA</t>
  </si>
  <si>
    <t>ESTADO DE CAMBIOS EN LA SITUACIÓN FINANCIERA</t>
  </si>
  <si>
    <t>ESTADO ANALÍTICO DEL ACTIVO</t>
  </si>
  <si>
    <t>ESTADO ANALÍTICO DE LA DEUDA Y OTROS PASIVOS</t>
  </si>
  <si>
    <t>ESTADO DE VARIACIÓN DE LA HACIENDA PÚBLICA</t>
  </si>
  <si>
    <t>ESTADOS DE FLUJOS DE EFECTIVO</t>
  </si>
  <si>
    <t xml:space="preserve">NOTAS A LOS ESTADOS FINANCIEROS </t>
  </si>
  <si>
    <t>ESTADO ANALÍTICO DE INGRESOS</t>
  </si>
  <si>
    <t>ESTADO ANALÍTICO DEL EJERCICIO DEL PRESUPUESTO DE EGRESOS</t>
  </si>
  <si>
    <t>CLASIFICACIÓN ADMINISTRATIVA</t>
  </si>
  <si>
    <t>CLASIFICACIÓN ECONÓMICA (POR TIPO DE GASTO)</t>
  </si>
  <si>
    <t>CLASIFICACIÓN POR OBJETO DEL GASTO (CAPÍTULO Y CONCEPTO)</t>
  </si>
  <si>
    <t>CLASIFICACIÓN FUNCIONAL (FINALIDAD Y FUNCIÓN)</t>
  </si>
  <si>
    <t>ENDEUDAMIENTO NETO</t>
  </si>
  <si>
    <t>INTERESES DE LA DEUDA</t>
  </si>
  <si>
    <t>INDICADORES DE POSTURA FISCAL</t>
  </si>
  <si>
    <t>GASTO POR CATEGORIA PROGRAMÁTICA</t>
  </si>
  <si>
    <t>UR</t>
  </si>
  <si>
    <t>PROGRAMAS Y PROYECTOS DE INVERSIÓN</t>
  </si>
  <si>
    <t>Tipo de Programas y Proyectos</t>
  </si>
  <si>
    <t>Programa o Proyecto</t>
  </si>
  <si>
    <t>Denominación</t>
  </si>
  <si>
    <t>POR FUENTE DE FINANCIAMIENTO Y FUENTE DE FINANCIAMIENTO/RUBRO</t>
  </si>
  <si>
    <t>6 = ( 3 - 5 )</t>
  </si>
  <si>
    <t>PROGRAMA DE GOBIERNO</t>
  </si>
  <si>
    <t>CATEGORÍA PROGRAMÁTICA</t>
  </si>
  <si>
    <t>INDICADORES</t>
  </si>
  <si>
    <t>METAS</t>
  </si>
  <si>
    <t>PRESUPUESTO (PESOS)</t>
  </si>
  <si>
    <t>Eje</t>
  </si>
  <si>
    <t>Estrategia Transversal</t>
  </si>
  <si>
    <t>F</t>
  </si>
  <si>
    <t>FN</t>
  </si>
  <si>
    <t>SF</t>
  </si>
  <si>
    <t>PP</t>
  </si>
  <si>
    <t xml:space="preserve">Denominación del Indicador </t>
  </si>
  <si>
    <t>Nivel</t>
  </si>
  <si>
    <t>Tipo</t>
  </si>
  <si>
    <t>Dimensión a Medir</t>
  </si>
  <si>
    <t>Frecuencia de Medición</t>
  </si>
  <si>
    <t>Unidad de Medida</t>
  </si>
  <si>
    <t>Fórmula</t>
  </si>
  <si>
    <t>Programada</t>
  </si>
  <si>
    <t>Modificada</t>
  </si>
  <si>
    <t>Alcanzada</t>
  </si>
  <si>
    <t>Porcentaje de Cumplimiento</t>
  </si>
  <si>
    <t>Porcentaje de Presupuesto</t>
  </si>
  <si>
    <t>Alc. / Prog.</t>
  </si>
  <si>
    <t>Alc. / Modif.</t>
  </si>
  <si>
    <t>Dev. / Aprob.</t>
  </si>
  <si>
    <t>Dev. / Modif.</t>
  </si>
  <si>
    <t>INDICADORES PARA RESULTADOS</t>
  </si>
  <si>
    <t>0101</t>
  </si>
  <si>
    <t>% Avance Financiero</t>
  </si>
  <si>
    <t>Devengado/ Aprobado</t>
  </si>
  <si>
    <t>Devengado/ Modificado</t>
  </si>
  <si>
    <t>5/1</t>
  </si>
  <si>
    <t>5/3</t>
  </si>
  <si>
    <t>No Comprendidos en las fracciones de la Ley de Ingresos causadas en</t>
  </si>
  <si>
    <t>ejercicios fiscales anteriores pendiente de liquidación o pago</t>
  </si>
  <si>
    <r>
      <t xml:space="preserve">Pagado </t>
    </r>
    <r>
      <rPr>
        <b/>
        <vertAlign val="superscript"/>
        <sz val="10"/>
        <rFont val="Arial"/>
        <family val="2"/>
      </rPr>
      <t>3</t>
    </r>
  </si>
  <si>
    <r>
      <t xml:space="preserve">     1. Ingresos del Gobierno de la Entidad Federativa </t>
    </r>
    <r>
      <rPr>
        <vertAlign val="superscript"/>
        <sz val="10"/>
        <color theme="1"/>
        <rFont val="Arial"/>
        <family val="2"/>
      </rPr>
      <t>1</t>
    </r>
  </si>
  <si>
    <r>
      <t xml:space="preserve">     2. Ingresos del Sector Paraestatal </t>
    </r>
    <r>
      <rPr>
        <vertAlign val="superscript"/>
        <sz val="10"/>
        <color theme="1"/>
        <rFont val="Arial"/>
        <family val="2"/>
      </rPr>
      <t>1</t>
    </r>
  </si>
  <si>
    <r>
      <t xml:space="preserve">        3. Egresos del Gobierno de la Entidad Federativa </t>
    </r>
    <r>
      <rPr>
        <vertAlign val="superscript"/>
        <sz val="10"/>
        <color theme="1"/>
        <rFont val="Arial"/>
        <family val="2"/>
      </rPr>
      <t>2</t>
    </r>
  </si>
  <si>
    <r>
      <t xml:space="preserve">          4. Egresos del Sector Paraestatal </t>
    </r>
    <r>
      <rPr>
        <vertAlign val="superscript"/>
        <sz val="10"/>
        <color theme="1"/>
        <rFont val="Arial"/>
        <family val="2"/>
      </rPr>
      <t>2</t>
    </r>
  </si>
  <si>
    <t>Hacienda Pública/Patrimonio Neto Final del Ejercicio 2015</t>
  </si>
  <si>
    <t>Cambios en la Hacienda Pública/Patrimonio Neto del Ejercicio 2016</t>
  </si>
  <si>
    <t>Saldo Neto en la Hacienda Pública / Patrimonio 2016</t>
  </si>
  <si>
    <t>1114 Inversiones a 3 meses</t>
  </si>
  <si>
    <t>1121 Inversiones mayores a 3 meses hasta 12.</t>
  </si>
  <si>
    <t>* EFECTIVO Y EQUIVALENTES</t>
  </si>
  <si>
    <t>1140 INVENTARIOS</t>
  </si>
  <si>
    <t>1150 ALMACENES</t>
  </si>
  <si>
    <t>1123 DEUDORES PENDIENTES POR RECUPERAR</t>
  </si>
  <si>
    <t>1124 INGRESOS POR RECUPERAR CP</t>
  </si>
  <si>
    <t>1122 CUENTAS POR COBRAR CP</t>
  </si>
  <si>
    <t>1211 INVERSIONES A LP</t>
  </si>
  <si>
    <t>1213 FIDEICOMISOS, MANDATOS Y CONTRATOS ANÁLOGOS</t>
  </si>
  <si>
    <t>1214 PARTICIPACIONES Y APORTACIONES DE CAPITAL</t>
  </si>
  <si>
    <t>ESF-07 PARTICIPACIONES Y APORTACIONES DE CAPITAL</t>
  </si>
  <si>
    <t>1230 BIENES INMUEBLES, INFRAESTRUCTURA Y CONTRUCCIONES EN PROCESO</t>
  </si>
  <si>
    <t>1240 BIENES MUEBLES</t>
  </si>
  <si>
    <t>1260 DEPRECIACIÓN, DETERIORO Y AMORTIZACIÓN ACUMULADA DE BIENES</t>
  </si>
  <si>
    <t>1250 ACTIVOS INTANGIBLES</t>
  </si>
  <si>
    <t>1270 ACTIVOS DIFERIDOS</t>
  </si>
  <si>
    <t>1280 ESTIMACIÓN POR PÉRDIDA O DETERIORO DE ACTIVOS NO CIRCULANTES</t>
  </si>
  <si>
    <t>2110 CUENTAS POR PAGAR A CORTO PLAZO</t>
  </si>
  <si>
    <t>ESF-12 CUENTAS Y DOCUMENTOS POR PAGAR</t>
  </si>
  <si>
    <t>2120 DOCUMENTOS POR PAGAR A CORTO PLAZO</t>
  </si>
  <si>
    <t>2159 OTROS PASIVOS DIFERIDOS A CORTO PLAZO</t>
  </si>
  <si>
    <t>2160 FONDOS Y BIENES DE TERCEROS EN GARANTÍA Y/O ADMINISTRACIÓN CP</t>
  </si>
  <si>
    <t>2240 PASIVOS DIFERIDOS A LARGO PLAZO</t>
  </si>
  <si>
    <t>2199 OTROS PASIVOS CIRCULANTES</t>
  </si>
  <si>
    <t>4100 INGRESOS DE GESTIÓN</t>
  </si>
  <si>
    <t>4200 PARTICIPACIONES, APORTACIONES, TRANSFERENCIAS, ASIGNACIONES, SUBSIDIOS Y OTRAS AYUDAS</t>
  </si>
  <si>
    <t xml:space="preserve">4300 OTROS INGRESOS Y BENEFICIOS
</t>
  </si>
  <si>
    <t>3110 HACIENDA PUBLICA/PATRIMONIO CONTRIBUIDO</t>
  </si>
  <si>
    <t>3210 HACIENDA PUBLICA /PATRIMONIO GENERADO</t>
  </si>
  <si>
    <t>1210 INVERSIONES FINANCIERAS A LARGO PLAZO</t>
  </si>
  <si>
    <t>1230 BIENES INMUEBLES, INFRAESTRUCTURA Y CONSTRUCCIONES EN PROCESO</t>
  </si>
  <si>
    <t>7000 CUENTAS DE ORDEN CONTABLES</t>
  </si>
  <si>
    <t>UNIVERSIDAD POLITÉCNICA DE JUVENTINO ROSAS</t>
  </si>
  <si>
    <t>LIC. SERGIO NAVARRO TEJADA</t>
  </si>
  <si>
    <t>SECRETARIO ADMINISTRATIVO</t>
  </si>
  <si>
    <t>M.I. CARLOS ROMERO VILLEGAS</t>
  </si>
  <si>
    <t>RECTOR</t>
  </si>
  <si>
    <t>INFORME DE PASIVOS CONTINGENTES</t>
  </si>
  <si>
    <t>100</t>
  </si>
  <si>
    <t>4                   INGRESOS PROPIOS</t>
  </si>
  <si>
    <t>4 5                 PRODUCTOS</t>
  </si>
  <si>
    <t>4 5.1               PRODUCTOS DE TIPO CORRIENTE</t>
  </si>
  <si>
    <t>4 6                 APROVECHAMIENTOS</t>
  </si>
  <si>
    <t>4 6.1               APROVECHAMIENTOS  TIPO CORRIENTE</t>
  </si>
  <si>
    <t>5                   RECURSOS FEDERALES</t>
  </si>
  <si>
    <t>5 5                 PRODUCTOS</t>
  </si>
  <si>
    <t>5 5.1               PRODUCTOS DE TIPO CORRIENTE</t>
  </si>
  <si>
    <t>6                   RECURSOS ESTATALES</t>
  </si>
  <si>
    <t>6 9                 TRANS., ASIGNACIONES, SUBSIDIOS Y</t>
  </si>
  <si>
    <t>6 9.1               TRANS. INTERNAS Y ASIGN A SECTOR PUB.</t>
  </si>
  <si>
    <t>ENTIDADES PARAESTATALES</t>
  </si>
  <si>
    <t>SECRETARIO ADMINISTRTIVO</t>
  </si>
  <si>
    <t>Ente Público:     UNIVERSIDAD POLITÉCNICA DE JUVENTINO ROSAS</t>
  </si>
  <si>
    <t>Ente Público:  UNIVERSIDAD POLITÉCNICA DE JUVENTINO ROSAS</t>
  </si>
  <si>
    <t>RECURSO ESTATAL</t>
  </si>
  <si>
    <t>RECURSO FEDERAL</t>
  </si>
  <si>
    <t>NOMINA</t>
  </si>
  <si>
    <t>INGRESOS PROPIOS</t>
  </si>
  <si>
    <t>BBVA BANCOMER</t>
  </si>
  <si>
    <t>0171808664</t>
  </si>
  <si>
    <t>0171807943</t>
  </si>
  <si>
    <t>0171807668</t>
  </si>
  <si>
    <t>0172001179</t>
  </si>
  <si>
    <t>0187106785</t>
  </si>
  <si>
    <t>0188311439</t>
  </si>
  <si>
    <t>0193726266</t>
  </si>
  <si>
    <t>0198260206</t>
  </si>
  <si>
    <t>0100736643</t>
  </si>
  <si>
    <t>0103339394</t>
  </si>
  <si>
    <t>0103339424</t>
  </si>
  <si>
    <t>PROGRAMA</t>
  </si>
  <si>
    <t>0301</t>
  </si>
  <si>
    <t>0201</t>
  </si>
  <si>
    <t xml:space="preserve">                LIC. SERGIO NAVARRO TEJADA</t>
  </si>
  <si>
    <t xml:space="preserve">                SECRETARIO ADMINISTRATIVO</t>
  </si>
  <si>
    <t>Remuneraciones al Personal de Carácter Permanente</t>
  </si>
  <si>
    <t>Remuneraciones adicionales y especiales</t>
  </si>
  <si>
    <t>Seguridad Social</t>
  </si>
  <si>
    <t>Otras prestaciones sociales y económicas</t>
  </si>
  <si>
    <t>materiales de administración, emisión de documento</t>
  </si>
  <si>
    <t>alimentos y utensilios</t>
  </si>
  <si>
    <t>materiales y artículos de construcción y reparació</t>
  </si>
  <si>
    <t>productos químicos, farmaceúticos y de laboratorio</t>
  </si>
  <si>
    <t>combustibles, lubricantes y aditivos</t>
  </si>
  <si>
    <t>vesturio, blancos y prendas e protección y artícul</t>
  </si>
  <si>
    <t>herramientas, refacciones y accesorios menores</t>
  </si>
  <si>
    <t>servicios básicos</t>
  </si>
  <si>
    <t>servicios, profesionales, científicos, técnicos y</t>
  </si>
  <si>
    <t>servicios financieros, bancarios y comerciales</t>
  </si>
  <si>
    <t>servicios de instalación, reparación, mantenimient</t>
  </si>
  <si>
    <t>servicios de comunicación social y publicidad</t>
  </si>
  <si>
    <t>servicios de traslado y viáticos</t>
  </si>
  <si>
    <t>servicios oficiales</t>
  </si>
  <si>
    <t>otros servicios generales</t>
  </si>
  <si>
    <t>Provisiones para contingencias y otras erogaciones</t>
  </si>
  <si>
    <t>Inversiones financieras y otras provisiones</t>
  </si>
  <si>
    <t>BALANZA DE COMPROBACIÓN</t>
  </si>
  <si>
    <t>ACUM. MES ANTERIOR</t>
  </si>
  <si>
    <t>CARGOS</t>
  </si>
  <si>
    <t>ABONOS</t>
  </si>
  <si>
    <t>SALDO DEUDOR</t>
  </si>
  <si>
    <t>SALDO ACREEDOR</t>
  </si>
  <si>
    <t>* TOTAL</t>
  </si>
  <si>
    <t>Bajo protesta de decir verdad declaramos que los Estados Financieros y sus notas son razonablemente correctos y son</t>
  </si>
  <si>
    <t xml:space="preserve">responsabilidad del emisor.                           </t>
  </si>
  <si>
    <t xml:space="preserve">                                        LIC. SERGIO NAVARRO TEJADA</t>
  </si>
  <si>
    <t xml:space="preserve">             M.I. CARLOS ROMERO  VILLEGAS</t>
  </si>
  <si>
    <t xml:space="preserve">                                      SECRETARIO ADMINISTRATIVO</t>
  </si>
  <si>
    <t xml:space="preserve">                              RECTOR</t>
  </si>
  <si>
    <t>INGRESOS</t>
  </si>
  <si>
    <t>ESTADO ANALÍTICO PRESUPUESTARIO DE INGRESOS Y EGRESOS A NIVEL CAPÍTULO</t>
  </si>
  <si>
    <t xml:space="preserve">                     UNIVERSIDAD POLITÉCNICA DE JUVENTINO ROSAS</t>
  </si>
  <si>
    <t>ESTATALES</t>
  </si>
  <si>
    <t>FEDERALES</t>
  </si>
  <si>
    <t>PROPIOS</t>
  </si>
  <si>
    <t>MUNICIPAL</t>
  </si>
  <si>
    <t xml:space="preserve">TOTAL DE INGRESOS </t>
  </si>
  <si>
    <t xml:space="preserve">EGRESOS </t>
  </si>
  <si>
    <t xml:space="preserve">EGRESOS ESTATALES </t>
  </si>
  <si>
    <t xml:space="preserve">CAP 1000 </t>
  </si>
  <si>
    <t>SERVICIOS PERSONALES</t>
  </si>
  <si>
    <t>CAP 2000</t>
  </si>
  <si>
    <t>MATERIALES Y SUMINISTROS</t>
  </si>
  <si>
    <t>CAP 3000</t>
  </si>
  <si>
    <t>SERVICIOS GENERALES</t>
  </si>
  <si>
    <t>CAP 4000</t>
  </si>
  <si>
    <t>AYUDAS, SUBSIDIOS Y TRANSFERENCIAS</t>
  </si>
  <si>
    <t>CAP 5000</t>
  </si>
  <si>
    <t>BIENES MUEBLES E INMUEBLES</t>
  </si>
  <si>
    <t>CAP 6000</t>
  </si>
  <si>
    <t>OBRA PÚBLICA</t>
  </si>
  <si>
    <t>CAP 7000</t>
  </si>
  <si>
    <t xml:space="preserve">INVERSIONES FINANCIERAS </t>
  </si>
  <si>
    <t>EGRESOS FEDERALES</t>
  </si>
  <si>
    <t>EGRESOS PROPIOS</t>
  </si>
  <si>
    <t>RESULTADO</t>
  </si>
  <si>
    <t>Bajo protesta de decir verdad declaramos que los Estados Financieros y sus notas, son razonablemente correctos y son responsabilidad</t>
  </si>
  <si>
    <t xml:space="preserve">del emisor.                   </t>
  </si>
  <si>
    <t xml:space="preserve">         SECRETARIO ADMINISTRATIVO</t>
  </si>
  <si>
    <t xml:space="preserve">          LIC. SERGIO NAVARRO TEJADA</t>
  </si>
  <si>
    <t xml:space="preserve">             M.I. CARLOS ROMERO VILLEGAS</t>
  </si>
  <si>
    <t xml:space="preserve">                                      RECTOR</t>
  </si>
  <si>
    <t xml:space="preserve">                                               RECTOR</t>
  </si>
  <si>
    <t>Guanajuato Educado</t>
  </si>
  <si>
    <t>Educación Superior</t>
  </si>
  <si>
    <t>P0755 - OFERTA Y ACTUALIZACION DE PROGRAMAS Y  CONTENIDOS EDUCATIVOS CON RELACIÓN A LAS DEMANDAS DEL ENTORNO</t>
  </si>
  <si>
    <t>Componente</t>
  </si>
  <si>
    <t>Gestión</t>
  </si>
  <si>
    <t>Calidad</t>
  </si>
  <si>
    <t>Anual</t>
  </si>
  <si>
    <t>Estudio de pertinencia</t>
  </si>
  <si>
    <t>Estudio proyectado/Estudio elaborado</t>
  </si>
  <si>
    <t>P0761 - MANTENIMIENTO DE LA INFRAESTRUCTURA</t>
  </si>
  <si>
    <t>Infraestructura con mantenimiento</t>
  </si>
  <si>
    <t>Infraestructura con mantenimiento planeada/Infraestructura con mantenimiento efectuado</t>
  </si>
  <si>
    <t>Estratégico</t>
  </si>
  <si>
    <t>P0760 - FORTALECIMIENTO DE LAS HABILIDADES DE LIDERAZGO Y EMPRENDIMIENTO DE LOS ALUMNOS.</t>
  </si>
  <si>
    <t>Programa ofertado</t>
  </si>
  <si>
    <t>Programa planeado/Programa ofrecido</t>
  </si>
  <si>
    <t>P0763 - OPERACIÓN DE SERVICIOS DE VINCULACIÓN CON EL ENTORNO</t>
  </si>
  <si>
    <t>Servicios operando</t>
  </si>
  <si>
    <t>Servicios de vinculación planeados/Servicios de vinculación operados</t>
  </si>
  <si>
    <t>P0764 - OPERACIÓN DE UN SISTEMA DE INFORMACIÓN SOBRE EL SEGUIMIENTO DE EGRESADOS Y LA OFERTA LABORAL</t>
  </si>
  <si>
    <t>Sistema operando</t>
  </si>
  <si>
    <t>Sistema planeado/Sistema operando</t>
  </si>
  <si>
    <t>P2037 - EVALUACIÓN DE FACTIBILIDAD DE CARRERAS EN DISCIPLINAS EMERGENTES PARA SU IMPLEMENTACIÓN</t>
  </si>
  <si>
    <t>Evaluación efectuada</t>
  </si>
  <si>
    <t>Evaluación planeada/Evaluación efectuada</t>
  </si>
  <si>
    <t>P0756 - APLICACIÓN DE PLANES DE TRABAJO DE ATENCIÓN A LA DESERCIÓN Y REPROBACIÓN</t>
  </si>
  <si>
    <t>Planes de trabajo efectuados</t>
  </si>
  <si>
    <t>Planes de trabajo planeados/Planes de trabajo aplicados</t>
  </si>
  <si>
    <t>P0762 - OPERACIÓN DE OTORGAMIENTO DE BECAS Y APOYOS</t>
  </si>
  <si>
    <t>Gestión de becas y apoyos</t>
  </si>
  <si>
    <t>Número de becas y apoyos gestionados/Número de becas y apoyos conseguidos</t>
  </si>
  <si>
    <t>P0757 - APOYOS PARA LA CAPACITACIÓN, ACTUALIZACIÓN Y PROFESIONALIZACIÓN</t>
  </si>
  <si>
    <t>Plan de capacitación</t>
  </si>
  <si>
    <t>Plan de capacitación elaborado/Plan de capacitación aplicado</t>
  </si>
  <si>
    <t>P0758 - CURSOS Y EVENTOS DE FORTALECIMIENTO A LA FORMACIÓN INTEGRAL</t>
  </si>
  <si>
    <t>Programa integral de actividades</t>
  </si>
  <si>
    <t>P0759 - GESTIÓN DE CERTIFICACIÓN DE PROCESOS</t>
  </si>
  <si>
    <t>Recertificación obtenida</t>
  </si>
  <si>
    <t>Recertificación solicitada/Recertificación obtenida</t>
  </si>
  <si>
    <t>G-101 SECRETARIA ADMINISTRATIVA</t>
  </si>
  <si>
    <t>Avance global indicadores</t>
  </si>
  <si>
    <t>G-102 RECTORÍA</t>
  </si>
  <si>
    <t>Presupuesto ejercido</t>
  </si>
  <si>
    <t xml:space="preserve">                 RECTOR</t>
  </si>
  <si>
    <t>NOTAS DE GESTIÓN ADMINISTRATIVA</t>
  </si>
  <si>
    <t>1. INTRODUCCIÓN</t>
  </si>
  <si>
    <t>La Universidad Politécnica de Juventino Rosas es un organismo descentralizado, cuyo objetivo es impartir Educación Superior.</t>
  </si>
  <si>
    <t>2. PANORAMA ECONÓMICO Y FINANCIERO</t>
  </si>
  <si>
    <t xml:space="preserve">La Universidad obtiene recursos del Estado y la Federación para su gasto de operación, también cuenta con recursos adicionales de origen estatal y federal para realizar infraestructura y equipamiento de la misma. </t>
  </si>
  <si>
    <t>3. AUTORIZACIÓN E HISTORIA</t>
  </si>
  <si>
    <t>El 5 de diciembre de 2008, los gobiernos Federal y Estatal formalizaron la suscripción del convenio de coordinación para la creación, operación y apoyo financiero a la Universidad Politécnica de Juventino Rosas.</t>
  </si>
  <si>
    <t>El Reglamento Interior de la Universidad Politécnica de Juventino Rosas, fue registrado el 02 de Junio de 2010, el cual sigue vigente y no ha sufrido cambios en su estructura.</t>
  </si>
  <si>
    <t>4. ORGANIZACIÓN Y OBJETO SOCIAL</t>
  </si>
  <si>
    <t>La UPJR tiene por objeto la formación integral de personas, a través de la impartición de educación superior, está constituida como persona moral con fines no lucrativos.  Tiene las siguientes obligaciones fiscales:</t>
  </si>
  <si>
    <t>-          ISR retenciones por salarios</t>
  </si>
  <si>
    <t>-          ISR retenciones por servicios profesionales</t>
  </si>
  <si>
    <t>-          Impuesto sobre nómina</t>
  </si>
  <si>
    <t>-         ISR retención de arrendamiento</t>
  </si>
  <si>
    <t>-          Retención de honorarios cedular</t>
  </si>
  <si>
    <t>Se tiene actualmente la siguiente estructura:</t>
  </si>
  <si>
    <t>5. BASES DE PREPARACIÓN DE LOS ESTADOS FINANCIEROS</t>
  </si>
  <si>
    <t>Para generar la información financiera, se aplica la normatividad emitida por el CONAC y las disposiciones legales aplicables, así como los lineamientos de Gobierno del Estado de Guanajuato.</t>
  </si>
  <si>
    <t>6. POLÍTICAS DE CONTABILIDAD SIGNIFICATIVAS</t>
  </si>
  <si>
    <t>No se hace ningún pago si el compromiso de pago no está autorizado por la Secretaria Administrativa o en su caso por la Rectoría.</t>
  </si>
  <si>
    <t>7. POSICIÓN EN MONEDA EXTRANJERA Y PROTECCIÓN POR RIESGO CAMBIARIO</t>
  </si>
  <si>
    <t>N/A</t>
  </si>
  <si>
    <t>8. REPORTE ANALÍTICO DEL ACTIVO</t>
  </si>
  <si>
    <t>Para la depreciación contable de los activos se aplican los porcentajes establecidos en la ley del impuesto sobre la renta vigente, los activos se registran en el patrimonio de la Universidad sin excepción alguna, se lleva un control de inventarios.</t>
  </si>
  <si>
    <t>9. FIDEICOMISOS, MANDATOS Y ANÁLOGOS</t>
  </si>
  <si>
    <t>10. REPORTE DE LA RECAUDACIÓN</t>
  </si>
  <si>
    <t xml:space="preserve">Los ingresos por derechos educativos de la Universidad son depositados en una cuenta específica que se tiene para dichos pagos por el alumno mediante un formato referenciado en monto, fecha y concepto de pago. </t>
  </si>
  <si>
    <t>11. INFORMACIÓN SOBRE LA DEUDA Y EL REPORTE ANALÍTICO DE LA DEUDA</t>
  </si>
  <si>
    <t>12. CALIFICACIONES OTORGADAS</t>
  </si>
  <si>
    <t>Certificación en ISO 9001:2008</t>
  </si>
  <si>
    <t>13. PROCESO DE MEJORA:</t>
  </si>
  <si>
    <t>Se ha constituido un Comité de Compras para dar seguimiento al proceso de compra y agilidad a las mismas, también existe un Comité de Calidad para evaluar los servicios de Vigilancia, Limpieza, Cafetería y Papelería.</t>
  </si>
  <si>
    <t>14. INFORMACIÓN POR SEGMENTOS</t>
  </si>
  <si>
    <t>15. EVENTOS POSTERIORES AL CIERRE</t>
  </si>
  <si>
    <t>16. PARTES RELACIONADAS</t>
  </si>
  <si>
    <t>17. Responsabilidad sobre la presentación razonable de los Estados Financieros:</t>
  </si>
  <si>
    <t>La información financiera de Estados Financieros y Presupuestales, así como sus notas es generada por el Jefe de Departamento de Recursos Financieros de la UPJR y son firmados por el rector, el Ing. Carlos Romero Villegas, así como por el Secretario Administrativo, el Lic. Sergio Navarro Tejada.</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</si>
  <si>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</si>
  <si>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5 6                 APROVECHAMIENTOS</t>
  </si>
  <si>
    <t>5 6.9               APROVECHAMIENTOS NO COMPRENDIDOS EN</t>
  </si>
  <si>
    <t>5 8                 PARTICIPACIONES Y APORTACIONES</t>
  </si>
  <si>
    <t>5 8.2               APORTACIONES</t>
  </si>
  <si>
    <t>5 8.3               CONVENIOS</t>
  </si>
  <si>
    <t>Materias primas y materiales de producción y comer</t>
  </si>
  <si>
    <t>mobiliario y equipo de administración</t>
  </si>
  <si>
    <t>mobiliario y equipo educacional y recreativo</t>
  </si>
  <si>
    <t>equipo e instrumental médico y de laboratorio</t>
  </si>
  <si>
    <t>maquinaria, otros equipos y herramientas</t>
  </si>
  <si>
    <t xml:space="preserve">Inversión Pública </t>
  </si>
  <si>
    <t>Obra Pública en bienes propios</t>
  </si>
  <si>
    <t>GESTION</t>
  </si>
  <si>
    <t>MANDO</t>
  </si>
  <si>
    <t>ADMINISTRACIÓN  E IM</t>
  </si>
  <si>
    <t>APLICACIÓN DE PLANES</t>
  </si>
  <si>
    <t>APOYOS PARA LA PROFE</t>
  </si>
  <si>
    <t>CURSOS Y EVENTOS DE</t>
  </si>
  <si>
    <t>GESTIÓN DE CERTIFICA</t>
  </si>
  <si>
    <t>FORTALECIMIENTO DE L</t>
  </si>
  <si>
    <t>MANTENIMIENTO DE LA</t>
  </si>
  <si>
    <t>OPER. OTORG BECAS AP</t>
  </si>
  <si>
    <t>OPERACIÓN DE SERVICI</t>
  </si>
  <si>
    <t>OPERACIÓN DE UN SIST</t>
  </si>
  <si>
    <t>EVALUACIÓN DE FACTIB</t>
  </si>
  <si>
    <t>INFRAESTRUCTURA DE L</t>
  </si>
  <si>
    <t xml:space="preserve"> PRODUCTOS</t>
  </si>
  <si>
    <t>RESULTADO EAIyENC</t>
  </si>
  <si>
    <t>(-)</t>
  </si>
  <si>
    <t>Remanentes de Ingresos Propios</t>
  </si>
  <si>
    <t>( -)</t>
  </si>
  <si>
    <t>(+)</t>
  </si>
  <si>
    <t>( +)</t>
  </si>
  <si>
    <t xml:space="preserve">Gastos Ingresos Propios Capítulo 5000 </t>
  </si>
  <si>
    <t xml:space="preserve">Otros Gastos </t>
  </si>
  <si>
    <t>(=)</t>
  </si>
  <si>
    <t>Resultado del Estado de Actividades</t>
  </si>
  <si>
    <t>Ing. Fam 2011</t>
  </si>
  <si>
    <t>Ing. Fam 2013</t>
  </si>
  <si>
    <t>Gasto federal fam 2015 capítulo 6000</t>
  </si>
  <si>
    <t>Ingresos Federal (fam 2015)cap 6000</t>
  </si>
  <si>
    <t>Rem Federales, promep y prodep</t>
  </si>
  <si>
    <t>FOMIX SH1 (proyecto)</t>
  </si>
  <si>
    <t>FOMIX VI2 (proyecto)</t>
  </si>
  <si>
    <t>0104654943</t>
  </si>
  <si>
    <t>Q0574 - INFRAESTRUCTURA DE LA UNIVERSIDAD POLITÉCNICA DE JUVENTINO ROSAS</t>
  </si>
  <si>
    <t>Infraestructura construída</t>
  </si>
  <si>
    <t>Infraestructura planeada/Infraestructura construída</t>
  </si>
  <si>
    <t>7                   OTROS RECURSOS</t>
  </si>
  <si>
    <t>7 6                 APROVECHAMIENTOS</t>
  </si>
  <si>
    <t>7 6.1               APROVECHAMIENTOS  TIPO CORRIENTE</t>
  </si>
  <si>
    <t>servicios de arrendamiento</t>
  </si>
  <si>
    <t xml:space="preserve"> APROVECHAMIENTOS</t>
  </si>
  <si>
    <t xml:space="preserve">Gasto federal (Promep y prodep) capítulo 5000 </t>
  </si>
  <si>
    <t>P0755.0001</t>
  </si>
  <si>
    <t>P0755.0002</t>
  </si>
  <si>
    <t>5112121000  HONORARIOS ASIMILABLES A SALARIOS</t>
  </si>
  <si>
    <t>5113134000  COMPENSACIONES</t>
  </si>
  <si>
    <t>5114141000  APORTACIONES DE SEGURIDAD SOCIAL</t>
  </si>
  <si>
    <t>5114142000  APORTACIONES A FONDOS DE VIVIENDA</t>
  </si>
  <si>
    <t>5115153000  PRESTACIONES Y HABERES DE RETIRO</t>
  </si>
  <si>
    <t>5115154000  PRESTACIONES CONTRACTUALES</t>
  </si>
  <si>
    <t>5121211000  MATERIALES Y ÚTILES DE OFICINA</t>
  </si>
  <si>
    <t>5121216000  MATERIAL DE LIMPIEZA</t>
  </si>
  <si>
    <t>5121217000  MATERIALES Y ÚTILES DE ENSEÑANZA</t>
  </si>
  <si>
    <t>5122221000  ALIMENTACIÓN DE PERSONAS</t>
  </si>
  <si>
    <t>5124246000  MATERIAL ELECTRICO Y ELECTRONICO</t>
  </si>
  <si>
    <t>5124248000  MATERIALES COMPLEMENTARIOS</t>
  </si>
  <si>
    <t>5125251000  SUSTANCIAS QUÍMICAS</t>
  </si>
  <si>
    <t>5125259000  OTROS PRODUCTOS QUÍMICOS</t>
  </si>
  <si>
    <t>5127271000  VESTUARIOS Y UNIFORMES</t>
  </si>
  <si>
    <t>5127272000  PRENDAS DE PROTECCIÓN</t>
  </si>
  <si>
    <t>5127273000  ARTÍCULOS DEPORTIVOS</t>
  </si>
  <si>
    <t>5129291000  HERRAMIENTAS MENORES</t>
  </si>
  <si>
    <t>5131311000  SERVICIO DE ENERGÍA ELÉCTRICA</t>
  </si>
  <si>
    <t>5131313000  SERVICIO DE AGUA POTABLE</t>
  </si>
  <si>
    <t>5131314000  TELEFONÍA TRADICIONAL</t>
  </si>
  <si>
    <t>5131315000  TELEFONÍA CELULAR</t>
  </si>
  <si>
    <t>5131318000  SERVICIOS POSTALES Y TELEGRAFICOS</t>
  </si>
  <si>
    <t>5133334000  CAPACITACIÓN</t>
  </si>
  <si>
    <t>5133338000  SERVICIOS DE VIGILANCIA</t>
  </si>
  <si>
    <t>5134341000  SERVICIOS FINANCIEROS Y BANCARIOS</t>
  </si>
  <si>
    <t>5134345000  SEGUROS DE BIENES PATRIMONIALES</t>
  </si>
  <si>
    <t>5137371000  PASAJES AEREOS</t>
  </si>
  <si>
    <t>5137372000  PASAJES TERRESTRES</t>
  </si>
  <si>
    <t>5137375000  VIATICOS EN EL PAIS</t>
  </si>
  <si>
    <t>5138382000  GASTOS DE ORDEN SOCIAL Y CULTURAL</t>
  </si>
  <si>
    <t>5138383000  CONGRESOS Y CONVENCIONES</t>
  </si>
  <si>
    <t>5138384000  EXPOSICIONES</t>
  </si>
  <si>
    <t>5138385000  GASTOS  DE REPRESENTACION</t>
  </si>
  <si>
    <t>5139392000  OTROS IMPUESTOS Y DERECHOS</t>
  </si>
  <si>
    <t>5139398000  IMPUESTO DE NOMINA</t>
  </si>
  <si>
    <t>5599000006  Diferencia por Redondeo</t>
  </si>
  <si>
    <t>1112102001  ESTATAL 664</t>
  </si>
  <si>
    <t>1112102002  FEDERAL 943</t>
  </si>
  <si>
    <t>1112102003  NOMINAS 668</t>
  </si>
  <si>
    <t>1112102005  INGRESOS PROPIOS 179</t>
  </si>
  <si>
    <t>1112102009  BANCOMER 187106785 PROMEP</t>
  </si>
  <si>
    <t>1112102010  BANCOMER 188311439  FAM</t>
  </si>
  <si>
    <t>1112102013  BANCOMER 0193726266 FAM 2013</t>
  </si>
  <si>
    <t>1112102015  BANCOMER 0198260206 PROD - APROV</t>
  </si>
  <si>
    <t>1112102017  BANCOMER 0103339394 FOMIX SH1</t>
  </si>
  <si>
    <t>1112102018  BANCOMER 0103339424 FOMIX VI2</t>
  </si>
  <si>
    <t>1112102019  BANCOMER 0104654943 PADES</t>
  </si>
  <si>
    <t>4 6.9               APROVECHAMIENTOS NO COMPRENDIDOS EN</t>
  </si>
  <si>
    <t xml:space="preserve"> INGRESOS PROPIOS</t>
  </si>
  <si>
    <t xml:space="preserve"> PRODUCTOS DE TIPO CORRIENTE</t>
  </si>
  <si>
    <t xml:space="preserve"> APROVECHAMIENTOS  TIPO CORRIENTE</t>
  </si>
  <si>
    <t xml:space="preserve"> APROVECHAMIENTOS NO COMPRENDIDOS EN</t>
  </si>
  <si>
    <t xml:space="preserve"> RECURSOS FEDERALES</t>
  </si>
  <si>
    <t xml:space="preserve"> PARTICIPACIONES Y APORTACIONES</t>
  </si>
  <si>
    <t xml:space="preserve"> APORTACIONES</t>
  </si>
  <si>
    <t xml:space="preserve"> CONVENIOS</t>
  </si>
  <si>
    <t xml:space="preserve"> RECURSOS ESTATALES</t>
  </si>
  <si>
    <t xml:space="preserve"> TRANS., ASIGNACIONES, SUBSIDIOS Y</t>
  </si>
  <si>
    <t xml:space="preserve"> TRANS. INTERNAS Y ASIGN A SECTOR PUB.</t>
  </si>
  <si>
    <t xml:space="preserve"> OTROS RECURSOS</t>
  </si>
  <si>
    <t>( +</t>
  </si>
  <si>
    <t>EGRESOS MUNICIPALES</t>
  </si>
  <si>
    <t xml:space="preserve">Gastos Ingresos Municipales Capítulo 5000 </t>
  </si>
  <si>
    <t>Gasto federal (fam 2011) cap 5000</t>
  </si>
  <si>
    <t>G0101</t>
  </si>
  <si>
    <t>G0102</t>
  </si>
  <si>
    <t>P0755</t>
  </si>
  <si>
    <t>P0756</t>
  </si>
  <si>
    <t>P0757</t>
  </si>
  <si>
    <t>P0758</t>
  </si>
  <si>
    <t>P0759</t>
  </si>
  <si>
    <t>P0760</t>
  </si>
  <si>
    <t>P0761</t>
  </si>
  <si>
    <t>P0762</t>
  </si>
  <si>
    <t>P0763</t>
  </si>
  <si>
    <t>P0764</t>
  </si>
  <si>
    <t>P2037</t>
  </si>
  <si>
    <t>Q0574</t>
  </si>
  <si>
    <t>PROYECTO DE INVERSIÓN</t>
  </si>
  <si>
    <t>DOMO DE LA CIENCIA</t>
  </si>
  <si>
    <t>ROBOTICA EDUCATIVA</t>
  </si>
  <si>
    <t>Correspondiente del 1 de enero al 31 de mayo de 2016</t>
  </si>
  <si>
    <t>5115152000  INDEMNIZACIONES</t>
  </si>
  <si>
    <t>Fuentes Financieras</t>
  </si>
  <si>
    <t>DUMMY</t>
  </si>
  <si>
    <t>1112102016  BANCOMER 0100736643 BANCOMER FAM 2015</t>
  </si>
  <si>
    <t>P0755.0001 DOMO DE LA CIENCIA</t>
  </si>
  <si>
    <t>P0755.0002 ROBOTICA EDUCATIVA</t>
  </si>
  <si>
    <t>Conclusión de proyecto</t>
  </si>
  <si>
    <t>Baja de activo fijo</t>
  </si>
  <si>
    <t>1131 ANTICIPO A PROVEEDORES</t>
  </si>
  <si>
    <t>1134 ANTICIPO A CONTRATISTAS BIENES PROPIOS</t>
  </si>
  <si>
    <t>1125  FONDO FIJO</t>
  </si>
  <si>
    <t>CUENTA CONTABLE</t>
  </si>
  <si>
    <t>INSTITUCION BANCARIA</t>
  </si>
  <si>
    <t>NÚMERO DE CUENTA</t>
  </si>
  <si>
    <t>ORIGEN DEL RECURSO</t>
  </si>
  <si>
    <t>FONDO, PROGRAMA O CONVENIO</t>
  </si>
  <si>
    <t>DATOS  DE LA CUENTA BANCARIA</t>
  </si>
  <si>
    <t>MIXTO</t>
  </si>
  <si>
    <t>ESTATAL</t>
  </si>
  <si>
    <t>FEDERAL</t>
  </si>
  <si>
    <t>ING. PROPIOS</t>
  </si>
  <si>
    <t xml:space="preserve">PROMEP </t>
  </si>
  <si>
    <t xml:space="preserve">FAM 2011 </t>
  </si>
  <si>
    <t xml:space="preserve">FAM 2013 </t>
  </si>
  <si>
    <t xml:space="preserve">PROD - APROV </t>
  </si>
  <si>
    <t xml:space="preserve">FAM 2015 </t>
  </si>
  <si>
    <t xml:space="preserve">PADES </t>
  </si>
  <si>
    <t>5127274000  PRODUCTOS TEXTILES</t>
  </si>
  <si>
    <t>5132329000  OTROS ARRENDAMIENTOS</t>
  </si>
  <si>
    <t>5134347000  FLETES Y MANIOBRAS</t>
  </si>
  <si>
    <t>5134348000  COMISIONES POR VENTAS</t>
  </si>
  <si>
    <t>5139399000  OTROS SERVICIOS GENERALES</t>
  </si>
  <si>
    <t>G101</t>
  </si>
  <si>
    <t>G101 PROGRAMA DE GESTION</t>
  </si>
  <si>
    <t>Gasto federal (fam 2013) capítulo 5000 y 6000</t>
  </si>
  <si>
    <t xml:space="preserve">  1112102001  ESTATAL 664</t>
  </si>
  <si>
    <t xml:space="preserve">  1112102002  FEDERAL 943</t>
  </si>
  <si>
    <t xml:space="preserve">  1112102003  NOMINAS 668</t>
  </si>
  <si>
    <t xml:space="preserve">  1112102005  INGRESOS PROPIOS 179</t>
  </si>
  <si>
    <t xml:space="preserve">  1112102009  BANCOMER 187106785 P</t>
  </si>
  <si>
    <t xml:space="preserve">  1112102010  BANCOMER 188311439</t>
  </si>
  <si>
    <t xml:space="preserve">  1112102013  BANCOMER 0193726266</t>
  </si>
  <si>
    <t xml:space="preserve">  1112102015  BANCOMER 0198260206</t>
  </si>
  <si>
    <t xml:space="preserve">  1112102016  BANCOMER 0100736643</t>
  </si>
  <si>
    <t xml:space="preserve">  1112102017  BANCOMER 0103339394</t>
  </si>
  <si>
    <t xml:space="preserve">  1112102018  BANCOMER 0103339424</t>
  </si>
  <si>
    <t xml:space="preserve">  1112102019  BANCOMER 0104654943</t>
  </si>
  <si>
    <t xml:space="preserve">  1122602001  CUENTAS POR COBRAR A</t>
  </si>
  <si>
    <t xml:space="preserve">  1123101002  GTOS A RESERVA DE CO</t>
  </si>
  <si>
    <t xml:space="preserve">  1123103101  IVA ACREDITABLE</t>
  </si>
  <si>
    <t xml:space="preserve">  1123103301  SUBSIDIO AL EMPLEO</t>
  </si>
  <si>
    <t xml:space="preserve">  1125102001  FONDO FIJO</t>
  </si>
  <si>
    <t xml:space="preserve">  1131001001  ANTICIPO A PROVEEDORES</t>
  </si>
  <si>
    <t xml:space="preserve">  1134201002  ANTICIPO A CONTRATIS</t>
  </si>
  <si>
    <t xml:space="preserve">  1191001001  DEPOSITOS EN GARANTI</t>
  </si>
  <si>
    <t xml:space="preserve">  1233058300  EDIFICIOS NO HABITAC</t>
  </si>
  <si>
    <t xml:space="preserve">  1233583001  EDIFICIOS A VALOR HI</t>
  </si>
  <si>
    <t xml:space="preserve">  1236262200  EDIFICACIÓN NO HABIT</t>
  </si>
  <si>
    <t xml:space="preserve">  1241151100  MUEB DE OFIC 2011</t>
  </si>
  <si>
    <t xml:space="preserve">  1241151101  MUEB DE OFIC 2010</t>
  </si>
  <si>
    <t xml:space="preserve">  1241251200  MUEB. EXCEPTO 2011</t>
  </si>
  <si>
    <t xml:space="preserve">  1241351500  EQ. DE CÓMP. 2011</t>
  </si>
  <si>
    <t xml:space="preserve">  1241351501  EQ. DE CÓMP. 2010</t>
  </si>
  <si>
    <t xml:space="preserve">  1241951900  OTROS MOBIL. 2011</t>
  </si>
  <si>
    <t xml:space="preserve">  1241951901  OTROS MOBIL. 2010</t>
  </si>
  <si>
    <t xml:space="preserve">  1242152100  EQ. Y APARATOS 2011</t>
  </si>
  <si>
    <t xml:space="preserve">  1242352300  CÁMAR. FOTOG. 2011</t>
  </si>
  <si>
    <t xml:space="preserve">  1242952900  OTRO MOBIL. 2011</t>
  </si>
  <si>
    <t xml:space="preserve">  1243153100  EQ. MÉDICO 2011</t>
  </si>
  <si>
    <t xml:space="preserve">  1243153101  EQ. MÉDICO 2010</t>
  </si>
  <si>
    <t xml:space="preserve">  1244154100  AUTOMÓVILES Y CAMIONES</t>
  </si>
  <si>
    <t xml:space="preserve">  1244154101  AUTO. Y CAMION 2010</t>
  </si>
  <si>
    <t xml:space="preserve">  1245055100  EQ. DE DEFENSA 2011</t>
  </si>
  <si>
    <t xml:space="preserve">  1246156101  MAQ. Y EQUIPO 2010</t>
  </si>
  <si>
    <t xml:space="preserve">  1246256200  MAQ. Y EQUIPO 2011</t>
  </si>
  <si>
    <t xml:space="preserve">  1246456400  SISTEMAS DE AIRE ACO</t>
  </si>
  <si>
    <t xml:space="preserve">  1246556500  EQ. COMUNICACI 2011</t>
  </si>
  <si>
    <t xml:space="preserve">  1246556501  EQ. COMUNICACI 2010</t>
  </si>
  <si>
    <t xml:space="preserve">  1246656600  EQ. DE GENERACI 2011</t>
  </si>
  <si>
    <t xml:space="preserve">  1246656601  EQ. DE GENERACI 2010</t>
  </si>
  <si>
    <t xml:space="preserve">  1246756700  HERRAM. Y MÁQUI 2011</t>
  </si>
  <si>
    <t xml:space="preserve">  1246756701  HERRAM. Y MÁQUI 2010</t>
  </si>
  <si>
    <t xml:space="preserve">  1246956900  OTROS EQUIPOS</t>
  </si>
  <si>
    <t xml:space="preserve">  1247151300  BIEN. ARTÍSTICO 2011</t>
  </si>
  <si>
    <t xml:space="preserve">  1247151301  BIEN. ARTÍSTICO 2010</t>
  </si>
  <si>
    <t xml:space="preserve">  1254159700  LICENCIAS INFORMATIC</t>
  </si>
  <si>
    <t xml:space="preserve">  1261258301  DEP. ACUM. DE EDIFIC</t>
  </si>
  <si>
    <t xml:space="preserve">  1263151101  MUEBLES DE OFICINA Y</t>
  </si>
  <si>
    <t xml:space="preserve">  1263151201  "MUEBLES, EXCEPTO DE</t>
  </si>
  <si>
    <t xml:space="preserve">  1263151301  "BIENES ARTÍSTICOS,</t>
  </si>
  <si>
    <t xml:space="preserve">  1263151501  EPO. DE COMPUTO Y DE</t>
  </si>
  <si>
    <t xml:space="preserve">  1263151901  OTROS MOBILIARIOS Y</t>
  </si>
  <si>
    <t xml:space="preserve">  1263252101  EQUIPOS Y APARATOS A</t>
  </si>
  <si>
    <t xml:space="preserve">  1263252301  CAMARAS FOTOGRAFICAS</t>
  </si>
  <si>
    <t xml:space="preserve">  1263252901  OTRO MOBILIARIO Y EP</t>
  </si>
  <si>
    <t xml:space="preserve">  1263353101  EQUIPO MÉDICO Y DE L</t>
  </si>
  <si>
    <t xml:space="preserve">  1263454101  AUTOMÓVILES Y CAMION</t>
  </si>
  <si>
    <t xml:space="preserve">  1263656101  MAQUINARIA Y EQUIPO</t>
  </si>
  <si>
    <t xml:space="preserve">  1263656201  MAQUINARIA Y EQUIPO</t>
  </si>
  <si>
    <t xml:space="preserve">  1263656401  SISTEMAS DE AIRE ACO</t>
  </si>
  <si>
    <t xml:space="preserve">  1263656501  EQUIPO DE COMUNICACI</t>
  </si>
  <si>
    <t xml:space="preserve">  1263656601  EQUIPOS DE GENERACIÓ</t>
  </si>
  <si>
    <t xml:space="preserve">  1263656701  HERRAMIENTAS Y MÁQUI</t>
  </si>
  <si>
    <t xml:space="preserve">  1263656901  OTROS EQUIPOS 2010</t>
  </si>
  <si>
    <t xml:space="preserve">  1265959701  AMORTIZACIÓN DE LICE</t>
  </si>
  <si>
    <t xml:space="preserve">  2111101001  SUELDOS POR PAGAR</t>
  </si>
  <si>
    <t xml:space="preserve">  2111401003  APORTACION PATRONAL</t>
  </si>
  <si>
    <t xml:space="preserve">  2111401004  APORTACION PATRONAL</t>
  </si>
  <si>
    <t xml:space="preserve">  2111401005  APORTACION PATRONAL</t>
  </si>
  <si>
    <t xml:space="preserve">  2112101001  PROVEEDORES DE BIENE</t>
  </si>
  <si>
    <t xml:space="preserve">  2113201001  CONTRATISTAS PROY. D</t>
  </si>
  <si>
    <t xml:space="preserve">  2117101003  ISR SALARIOS POR PAGAR</t>
  </si>
  <si>
    <t xml:space="preserve">  2117101012  ISR POR PAGAR RET. H</t>
  </si>
  <si>
    <t xml:space="preserve">  2117102004  CEDULAR HONORARIOS A</t>
  </si>
  <si>
    <t xml:space="preserve">  2117202004  APORTACIÓN TRABAJADO</t>
  </si>
  <si>
    <t xml:space="preserve">  2117202005  AMORTIZACION CREDITO</t>
  </si>
  <si>
    <t xml:space="preserve">  2117301003  IVA TRASLADADO</t>
  </si>
  <si>
    <t xml:space="preserve">  2117301007  IVA  POR PAGAR</t>
  </si>
  <si>
    <t xml:space="preserve">  2117502102  IMPUESTO NOMINAS A P</t>
  </si>
  <si>
    <t xml:space="preserve">  2117916001  FINANCIERAS</t>
  </si>
  <si>
    <t xml:space="preserve">  2117918002  CAP 2%</t>
  </si>
  <si>
    <t xml:space="preserve">  2119904008  CXP REMANENTE EN SOL</t>
  </si>
  <si>
    <t xml:space="preserve">  2119905001  ACREEDORES DIVERSOS</t>
  </si>
  <si>
    <t xml:space="preserve">  2161002002  DEPÓSITOS EN ARRENDA</t>
  </si>
  <si>
    <t xml:space="preserve">  2199002001  CXP GEG POR SERV. ED</t>
  </si>
  <si>
    <t xml:space="preserve">  3110000002  BAJA DE ACTIVO FIJO</t>
  </si>
  <si>
    <t xml:space="preserve">  3110915000  BIENES MUEBLES E INM</t>
  </si>
  <si>
    <t xml:space="preserve">  3110916000  OBRA PÚBLICA</t>
  </si>
  <si>
    <t xml:space="preserve">  3111825205  FAM EDU SUPERIOR BIE</t>
  </si>
  <si>
    <t xml:space="preserve">  3111825206  FAM EDU SUPERIOR OBR</t>
  </si>
  <si>
    <t xml:space="preserve">  3111835000  CONVENIO BIENES MUEB</t>
  </si>
  <si>
    <t xml:space="preserve">  3113825205  FAM EDU SUP EJE ANT</t>
  </si>
  <si>
    <t xml:space="preserve">  3113825206  FAM EDU SUP EJE ANT</t>
  </si>
  <si>
    <t xml:space="preserve">  3113828005  FAFEF BIENES MUEBLES</t>
  </si>
  <si>
    <t xml:space="preserve">  3113835000  CONVENIO EJE ANT BIE</t>
  </si>
  <si>
    <t xml:space="preserve">  3113836000  CONVENIO EJE ANT OBR</t>
  </si>
  <si>
    <t xml:space="preserve">  3113915000  ESTATALES EJE ANT BI</t>
  </si>
  <si>
    <t xml:space="preserve">  3113916000  ESTATALES EJE ANT OB</t>
  </si>
  <si>
    <t xml:space="preserve">  3113924205  MUNICIPAL EJE ANT BI</t>
  </si>
  <si>
    <t xml:space="preserve">  3114825205  APLICACIÓN FAM EDU S</t>
  </si>
  <si>
    <t xml:space="preserve">  3114836000  APLICACIÓN CONVENIO</t>
  </si>
  <si>
    <t xml:space="preserve">  3120000002  DONACIONES DE BIENES</t>
  </si>
  <si>
    <t xml:space="preserve">  3220000017  RESULTADO EJERCICIO</t>
  </si>
  <si>
    <t xml:space="preserve">  3220000018  RESULTADO EJERCICIO</t>
  </si>
  <si>
    <t xml:space="preserve">  3220000019  RESULTADO EJERCICIO</t>
  </si>
  <si>
    <t xml:space="preserve">  3220000020  RESULTADO EJERCICIO</t>
  </si>
  <si>
    <t xml:space="preserve">  3220000021  RESULTADO EJERCICIO</t>
  </si>
  <si>
    <t xml:space="preserve">  3220000022  RESULTADO DEL EJERCI</t>
  </si>
  <si>
    <t xml:space="preserve">  3220000023  RESULT. EJER. 2015</t>
  </si>
  <si>
    <t xml:space="preserve">  3220001000  CAPITALIZACIÓN RECUR</t>
  </si>
  <si>
    <t xml:space="preserve">  3220001001  CAPITALIZACIÓN REMAN</t>
  </si>
  <si>
    <t xml:space="preserve">  3220690201  APLICACIÓN DE REMANE</t>
  </si>
  <si>
    <t xml:space="preserve">  3220690202  APLICACIÓN DE REMANE</t>
  </si>
  <si>
    <t xml:space="preserve">  3220690204  APLICACIÓN DE REMANE</t>
  </si>
  <si>
    <t xml:space="preserve">  4151510253  POR CONCEPTO DE RENT</t>
  </si>
  <si>
    <t xml:space="preserve">  4151510255  POR CONCEPTO DE RENT</t>
  </si>
  <si>
    <t xml:space="preserve">  4159510701  POR CONCEPTO DE FICHAS</t>
  </si>
  <si>
    <t xml:space="preserve">  4159510702  POR CONCEPTO DE COLE</t>
  </si>
  <si>
    <t xml:space="preserve">  4159510710  REEXPEDICION DE CRED</t>
  </si>
  <si>
    <t xml:space="preserve">  4159510715  GESTORIA DE TITULACION</t>
  </si>
  <si>
    <t xml:space="preserve">  4159510805  POR CONCEPTO DE CURS</t>
  </si>
  <si>
    <t xml:space="preserve">  4159510812  CAPACITACIÓN A EMPRESA</t>
  </si>
  <si>
    <t xml:space="preserve">  4159510820  POR CONCEPTO DE CURS</t>
  </si>
  <si>
    <t xml:space="preserve">  4159510903  EXAMENES DE INGLÉS</t>
  </si>
  <si>
    <t xml:space="preserve">  4159511100  OTROS</t>
  </si>
  <si>
    <t xml:space="preserve">  4159511105  ELABORACION DE PROYE</t>
  </si>
  <si>
    <t xml:space="preserve">  4162610061  SANCIONES</t>
  </si>
  <si>
    <t xml:space="preserve">  4169610009  OTROS INGRESOS</t>
  </si>
  <si>
    <t xml:space="preserve">  4169610903  RECURSOS INTERINSTIT</t>
  </si>
  <si>
    <t xml:space="preserve">  4213831000  FED. SERV. PERSONALE</t>
  </si>
  <si>
    <t xml:space="preserve">  4213832000  FED. MAT. Y SUMINIST</t>
  </si>
  <si>
    <t xml:space="preserve">  4213833000  FED. SERV. GENERALES</t>
  </si>
  <si>
    <t xml:space="preserve">  4221911000  SERVICIOS PERSONALES</t>
  </si>
  <si>
    <t xml:space="preserve">  4221912000  MATERIALES Y SUMINIS</t>
  </si>
  <si>
    <t xml:space="preserve">  4221913000  SERVICIOS GENERALES</t>
  </si>
  <si>
    <t xml:space="preserve">  4311511001  INTERES NORMALES</t>
  </si>
  <si>
    <t xml:space="preserve">  5111113000  SUELDOS BASE AL PERS</t>
  </si>
  <si>
    <t xml:space="preserve">  5112121000  HONORARIOS ASIMILABL</t>
  </si>
  <si>
    <t xml:space="preserve">  5113131000  PRIMAS POR AÑOS DE S</t>
  </si>
  <si>
    <t xml:space="preserve">  5113132000  PRIMAS DE VACAS., D</t>
  </si>
  <si>
    <t xml:space="preserve">  5113134000  COMPENSACIONES</t>
  </si>
  <si>
    <t xml:space="preserve">  5114141000  APORTACIONES DE SEGU</t>
  </si>
  <si>
    <t xml:space="preserve">  5114142000  APORT. VIVIENDA</t>
  </si>
  <si>
    <t xml:space="preserve">  5114143000  APORT. S. RETIRO.</t>
  </si>
  <si>
    <t xml:space="preserve">  5115152000  INDEMNIZACIONES</t>
  </si>
  <si>
    <t xml:space="preserve">  5115153000  PRESTACIONES Y HABER</t>
  </si>
  <si>
    <t xml:space="preserve">  5115154000  PRESTACIONES CONTRAC</t>
  </si>
  <si>
    <t xml:space="preserve">  5121211000  MATERIALES Y ÚTILES</t>
  </si>
  <si>
    <t xml:space="preserve">  5121212000  MATERIALES Y UTILES</t>
  </si>
  <si>
    <t xml:space="preserve">  5121214000  MAT.,UTILES Y EQUIPO</t>
  </si>
  <si>
    <t xml:space="preserve">  5121215000  MATERIAL IMPRESO E I</t>
  </si>
  <si>
    <t xml:space="preserve">  5121216000  MATERIAL DE LIMPIEZA</t>
  </si>
  <si>
    <t xml:space="preserve">  5121217000  MAT. Y ÚT. ENSEÑA.</t>
  </si>
  <si>
    <t xml:space="preserve">  5122221000  ALIMENTACIÓN DE PERS</t>
  </si>
  <si>
    <t xml:space="preserve">  5122222000  PROD. A. ANIMAL.</t>
  </si>
  <si>
    <t xml:space="preserve">  5122223000  UTENSILIOS PARA EL S</t>
  </si>
  <si>
    <t xml:space="preserve">  5123234000  COMBUST., LUBS.</t>
  </si>
  <si>
    <t xml:space="preserve">  5124246000  MATERIAL ELECTRICO Y</t>
  </si>
  <si>
    <t xml:space="preserve">  5124247000  ARTICULOS METALICOS</t>
  </si>
  <si>
    <t xml:space="preserve">  5124248000  MATERIALES COMPLEMEN</t>
  </si>
  <si>
    <t xml:space="preserve">  5124249000  OTROS MATERIALES Y A</t>
  </si>
  <si>
    <t xml:space="preserve">  5125251000  SUSTANCIAS QUÍMICAS</t>
  </si>
  <si>
    <t xml:space="preserve">  5125252000  FERTILIZANTES, PESTI</t>
  </si>
  <si>
    <t xml:space="preserve">  5125253000  MEDICINAS Y PRODUCTO</t>
  </si>
  <si>
    <t xml:space="preserve">  5125254000  MATERIALES, ACCESOR</t>
  </si>
  <si>
    <t xml:space="preserve">  5125255000  MAT., ACCESORIOS Y</t>
  </si>
  <si>
    <t xml:space="preserve">  5125256000  FIB. SINTET. HULE</t>
  </si>
  <si>
    <t xml:space="preserve">  5125259000  OT. PROD. QUÍM.</t>
  </si>
  <si>
    <t xml:space="preserve">  5126261000  COMBUSTIBLES, LUBRI</t>
  </si>
  <si>
    <t xml:space="preserve">  5127271000  VESTUARIOS Y UNIFORMES</t>
  </si>
  <si>
    <t xml:space="preserve">  5127272000  PRENDAS DE PROTECCIÓN</t>
  </si>
  <si>
    <t xml:space="preserve">  5127273000  ARTÍCULOS DEPORTIVOS</t>
  </si>
  <si>
    <t xml:space="preserve">  5127274000  PRODUCTOS TEXTILES</t>
  </si>
  <si>
    <t xml:space="preserve">  5129291000  HERRAMIENTAS MENORES</t>
  </si>
  <si>
    <t xml:space="preserve">  5129292000  REFACCIONES, ACCESO</t>
  </si>
  <si>
    <t xml:space="preserve">  5129293000  REF. A. EQ. EDU Y R</t>
  </si>
  <si>
    <t xml:space="preserve">  5129294000  REFACCIONES Y ACCESO</t>
  </si>
  <si>
    <t xml:space="preserve">  5129296000  REF. EQ. TRANSP.</t>
  </si>
  <si>
    <t xml:space="preserve">  5129298000  REF. MAQ. Y O. EQ.</t>
  </si>
  <si>
    <t xml:space="preserve">  5129299000  REF. OT. BIE. MUEB.</t>
  </si>
  <si>
    <t xml:space="preserve">  5131311000  SERVICIO DE ENERGÍA</t>
  </si>
  <si>
    <t xml:space="preserve">  5131313000  SERVICIO DE AGUA POT</t>
  </si>
  <si>
    <t xml:space="preserve">  5131314000  TELEFONÍA TRADICIONAL</t>
  </si>
  <si>
    <t xml:space="preserve">  5131315000  TELEFONÍA CELULAR</t>
  </si>
  <si>
    <t xml:space="preserve">  5131317000  SERV. ACCESO A INTE</t>
  </si>
  <si>
    <t xml:space="preserve">  5131318000  SERVICIOS POSTALES Y</t>
  </si>
  <si>
    <t xml:space="preserve">  5132325000  ARRENDAMIENTO DE EQU</t>
  </si>
  <si>
    <t xml:space="preserve">  5132327000  ARRE. ACT. INTANG</t>
  </si>
  <si>
    <t xml:space="preserve">  5132329000  OTROS ARRENDAMIENTOS</t>
  </si>
  <si>
    <t xml:space="preserve">  5133331000  SERVS. LEGALES, DE</t>
  </si>
  <si>
    <t xml:space="preserve">  5133334000  CAPACITACIÓN</t>
  </si>
  <si>
    <t xml:space="preserve">  5133336000  SERVS. APOYO ADMVO.</t>
  </si>
  <si>
    <t xml:space="preserve">  5133338000  SERVICIOS DE VIGILAN</t>
  </si>
  <si>
    <t xml:space="preserve">  5134341000  SERVICIOS FINANCIERO</t>
  </si>
  <si>
    <t xml:space="preserve">  5134344000  SEGUROS DE RESPONSAB</t>
  </si>
  <si>
    <t xml:space="preserve">  5134345000  SEGU. BIEN. PAT.</t>
  </si>
  <si>
    <t xml:space="preserve">  5134348000  COMISIONES POR VENTAS</t>
  </si>
  <si>
    <t xml:space="preserve">  5135351000  CONSERV. Y MANTENIMI</t>
  </si>
  <si>
    <t xml:space="preserve">  5135352000  INST., REPAR. MTTO.</t>
  </si>
  <si>
    <t xml:space="preserve">  5135353000  INST., REPAR. Y MTT</t>
  </si>
  <si>
    <t xml:space="preserve">  5135355000  REPAR. Y MTTO. DE EQ</t>
  </si>
  <si>
    <t xml:space="preserve">  5135357000  INST., REP. Y MTTO.</t>
  </si>
  <si>
    <t xml:space="preserve">  5135358000  SERVICIOS DE LIMPIEZ</t>
  </si>
  <si>
    <t xml:space="preserve">  5135359000  SERVICIOS DE JARDINE</t>
  </si>
  <si>
    <t xml:space="preserve">  5136362000  DIF. RADIO, TV VTA</t>
  </si>
  <si>
    <t xml:space="preserve">  5136363000  SERV. CREA. PREPR</t>
  </si>
  <si>
    <t xml:space="preserve">  5137371000  PASAJES AEREOS</t>
  </si>
  <si>
    <t xml:space="preserve">  5137372000  PASAJES TERRESTRES</t>
  </si>
  <si>
    <t xml:space="preserve">  5137375000  VIATICOS EN EL PAIS</t>
  </si>
  <si>
    <t xml:space="preserve">  5137379000  OT. SER. TRASLADO</t>
  </si>
  <si>
    <t xml:space="preserve">  5138382000  GASTOS DE ORDEN SOCI</t>
  </si>
  <si>
    <t xml:space="preserve">  5138383000  CONGRESOS Y CONVENCI</t>
  </si>
  <si>
    <t xml:space="preserve">  5138384000  EXPOSICIONES</t>
  </si>
  <si>
    <t xml:space="preserve">  5138385000  GASTOS  DE REPRESENT</t>
  </si>
  <si>
    <t xml:space="preserve">  5139392000  OTROS IMPUESTOS Y DE</t>
  </si>
  <si>
    <t xml:space="preserve">  5139398000  IMPUESTO DE NOMINA</t>
  </si>
  <si>
    <t xml:space="preserve">  5139399000  OT. SERV. GENERAL.</t>
  </si>
  <si>
    <t xml:space="preserve">  5242442000  BECAS O. AYUDA</t>
  </si>
  <si>
    <t xml:space="preserve">  5599000006  Diferencia por Redon</t>
  </si>
  <si>
    <t>5111113000  SUELDOS BASE AL PERS</t>
  </si>
  <si>
    <t>5113131000  PRIMAS POR AÑOS DE S</t>
  </si>
  <si>
    <t>5113132000  PRIMAS DE VACAS., D</t>
  </si>
  <si>
    <t>5114143000  APORT. S. RETIRO.</t>
  </si>
  <si>
    <t>5121212000  MATERIALES Y UTILES</t>
  </si>
  <si>
    <t>5121214000  MAT.,UTILES Y EQUIPO</t>
  </si>
  <si>
    <t>5121215000  MATERIAL IMPRESO E I</t>
  </si>
  <si>
    <t>5122222000  PROD. A. ANIMAL.</t>
  </si>
  <si>
    <t>5122223000  UTENSILIOS PARA EL S</t>
  </si>
  <si>
    <t>5123234000  COMBUST., LUBS.</t>
  </si>
  <si>
    <t>5123239000  OT. PROD. AMP</t>
  </si>
  <si>
    <t>5124241000  PRODUCTOS MINERALES NO METALICOS</t>
  </si>
  <si>
    <t>5124244000  MADERA Y PRODUCTOS DE MADERA</t>
  </si>
  <si>
    <t>5124247000  ARTICULOS METALICOS</t>
  </si>
  <si>
    <t>5124249000  OTROS MATERIALES Y A</t>
  </si>
  <si>
    <t>5125252000  FERTILIZANTES, PESTI</t>
  </si>
  <si>
    <t>5125253000  MEDICINAS Y PRODUCTO</t>
  </si>
  <si>
    <t>5125254000  MATERIALES, ACCESOR</t>
  </si>
  <si>
    <t>5125255000  MAT., ACCESORIOS Y</t>
  </si>
  <si>
    <t>5125256000  FIB. SINTET. HULE</t>
  </si>
  <si>
    <t>5126261000  COMBUSTIBLES, LUBRI</t>
  </si>
  <si>
    <t>5129292000  REFACCIONES, ACCESO</t>
  </si>
  <si>
    <t>5129293000  REF. A. EQ. EDU Y R</t>
  </si>
  <si>
    <t>5129294000  REFACCIONES Y ACCESO</t>
  </si>
  <si>
    <t>5129296000  REF. EQ. TRANSP.</t>
  </si>
  <si>
    <t>5129298000  REF. MAQ. Y O. EQ.</t>
  </si>
  <si>
    <t>5129299000  REF. OT. BIE. MUEB.</t>
  </si>
  <si>
    <t>5131317000  SERV. ACCESO A INTE</t>
  </si>
  <si>
    <t>5132325000  ARRENDAMIENTO DE EQU</t>
  </si>
  <si>
    <t>5132326000  ARRENDA. DE MAQ., O</t>
  </si>
  <si>
    <t>5132327000  ARRE. ACT. INTANG</t>
  </si>
  <si>
    <t>5133331000  SERVS. LEGALES, DE</t>
  </si>
  <si>
    <t>5133336000  SERVS. APOYO ADMVO.</t>
  </si>
  <si>
    <t>5134344000  SEGUROS DE RESPONSAB</t>
  </si>
  <si>
    <t>5135351000  CONSERV. Y MANTENIMI</t>
  </si>
  <si>
    <t>5135352000  INST., REPAR. MTTO.</t>
  </si>
  <si>
    <t>5135353000  INST., REPAR. Y MTT</t>
  </si>
  <si>
    <t>5135355000  REPAR. Y MTTO. DE EQ</t>
  </si>
  <si>
    <t>5135357000  INST., REP. Y MTTO.</t>
  </si>
  <si>
    <t>5135358000  SERVICIOS DE LIMPIEZ</t>
  </si>
  <si>
    <t>5135359000  SERVICIOS DE JARDINE</t>
  </si>
  <si>
    <t>5136362000  DIF. RADIO, TV VTA</t>
  </si>
  <si>
    <t>5136363000  SERV. CREA. PREPR</t>
  </si>
  <si>
    <t>5137379000  OT. SER. TRASLADO</t>
  </si>
  <si>
    <t>5139395000  PENAS, MULTAS</t>
  </si>
  <si>
    <t>5242442000  BECAS O. AYUDA</t>
  </si>
  <si>
    <t xml:space="preserve">  2119904005  CXP POR REMANENTES</t>
  </si>
  <si>
    <t xml:space="preserve">  3210000001  RESULTADO DEL EJERCI</t>
  </si>
  <si>
    <t xml:space="preserve">  5123239000  OT. PROD. AMP</t>
  </si>
  <si>
    <t xml:space="preserve">  5124241000  PRODUCTOS MINERALES</t>
  </si>
  <si>
    <t xml:space="preserve">  5124244000  MADERA Y PRODUCTOS D</t>
  </si>
  <si>
    <t xml:space="preserve">  5132326000  ARRENDA. DE MAQ., O</t>
  </si>
  <si>
    <t xml:space="preserve">  5134347000  FLETES Y MANIOBRAS</t>
  </si>
  <si>
    <t xml:space="preserve">  5139395000  PENAS, MULTAS</t>
  </si>
  <si>
    <t xml:space="preserve">                                          M.I. CARLOS ROMERO VILLEGAS</t>
  </si>
  <si>
    <t>Al 30 de septiembre del 2016 y  2015</t>
  </si>
  <si>
    <t>DEL 01 DE ENERO AL 30 DE SEPTIEMBRE DE 2016</t>
  </si>
  <si>
    <t>DEL 01 DE ENERO AL 30 DE SEPTIEMBRE DE  2016</t>
  </si>
  <si>
    <t>DEL 01 DE ENERO AL 30 DE SEPTIEMBRE DEL 2016</t>
  </si>
  <si>
    <t>DEL 1 DE ENERO AL 30 DE SEPTIEMBRE DE 2016</t>
  </si>
  <si>
    <t>AL 30 DE SEPTIEMBRE DEL 2016</t>
  </si>
  <si>
    <t>Al 30 DE SEPTIEMBRE DEL 2016</t>
  </si>
  <si>
    <t>AL 30 DE SEPTIEMBRE DE 2016</t>
  </si>
  <si>
    <t>Al 30 de septiembre del 2016</t>
  </si>
  <si>
    <t>Del 01 de enero al 30 de septiembre del 2016 y 2015</t>
  </si>
  <si>
    <t xml:space="preserve">  1123102001  FUNCIONARIOS Y EMPLE</t>
  </si>
  <si>
    <t xml:space="preserve">  2117917001  "OTROS, UNIFORMES, A</t>
  </si>
  <si>
    <t xml:space="preserve">  4213834000  FED. AYUD. Y SUBSIDI</t>
  </si>
  <si>
    <t xml:space="preserve">  4213837000  FED. INV.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</si>
</sst>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General_)"/>
    <numFmt numFmtId="165" formatCode="0_ ;\-0\ "/>
    <numFmt numFmtId="166" formatCode="#,##0_ ;\-#,##0\ "/>
    <numFmt numFmtId="167" formatCode="#,##0.00;\-#,##0.00;&quot; &quot;"/>
    <numFmt numFmtId="168" formatCode="#,##0;\-#,##0;&quot; &quot;"/>
    <numFmt numFmtId="169" formatCode="_-[$€-2]* #,##0.00_-;\-[$€-2]* #,##0.00_-;_-[$€-2]* &quot;-&quot;??_-"/>
    <numFmt numFmtId="170" formatCode="_-* #,##0.00\ _€_-;\-* #,##0.00\ _€_-;_-* &quot;-&quot;??\ _€_-;_-@_-"/>
    <numFmt numFmtId="171" formatCode="#,##0.00_ ;\-#,##0.00\ "/>
    <numFmt numFmtId="172" formatCode="#,##0.00_-;#,##0.00\-;&quot; &quot;"/>
    <numFmt numFmtId="173" formatCode="#,##0.00\-;#,##0.00_-;&quot; &quot;"/>
    <numFmt numFmtId="174" formatCode="#,##0.000000000"/>
  </numFmts>
  <fonts count="53">
    <font>
      <sz val="11"/>
      <color theme="1"/>
      <name val="Calibri"/>
      <family val="2"/>
      <scheme val="minor"/>
    </font>
    <font>
      <sz val="8"/>
      <name val="Arial"/>
      <family val="2"/>
    </font>
    <font>
      <b/>
      <sz val="9"/>
      <name val="Arial"/>
      <family val="2"/>
    </font>
    <font>
      <sz val="10"/>
      <name val="Arial"/>
      <family val="2"/>
    </font>
    <font>
      <b/>
      <sz val="8"/>
      <name val="Arial"/>
      <family val="2"/>
    </font>
    <font>
      <sz val="9"/>
      <name val="Arial"/>
      <family val="2"/>
    </font>
    <font>
      <b/>
      <i/>
      <sz val="8"/>
      <name val="Arial"/>
      <family val="2"/>
    </font>
    <font>
      <sz val="11"/>
      <color theme="1"/>
      <name val="Calibri"/>
      <family val="2"/>
      <scheme val="minor"/>
    </font>
    <font>
      <sz val="8"/>
      <color theme="1"/>
      <name val="Arial"/>
      <family val="2"/>
    </font>
    <font>
      <b/>
      <sz val="8"/>
      <color theme="1"/>
      <name val="Arial"/>
      <family val="2"/>
    </font>
    <font>
      <sz val="8"/>
      <color theme="1"/>
      <name val="Calibri"/>
      <family val="2"/>
      <scheme val="minor"/>
    </font>
    <font>
      <sz val="11"/>
      <color indexed="8"/>
      <name val="Calibri"/>
      <family val="2"/>
    </font>
    <font>
      <b/>
      <sz val="10"/>
      <name val="Arial"/>
      <family val="2"/>
    </font>
    <font>
      <b/>
      <sz val="10"/>
      <color rgb="FF002060"/>
      <name val="Arial"/>
      <family val="2"/>
    </font>
    <font>
      <sz val="9"/>
      <color indexed="81"/>
      <name val="Tahoma"/>
      <family val="2"/>
    </font>
    <font>
      <b/>
      <sz val="9"/>
      <color indexed="81"/>
      <name val="Tahoma"/>
      <family val="2"/>
    </font>
    <font>
      <sz val="11"/>
      <color theme="0"/>
      <name val="Calibri"/>
      <family val="2"/>
      <scheme val="minor"/>
    </font>
    <font>
      <sz val="10"/>
      <color theme="1"/>
      <name val="Arial"/>
      <family val="2"/>
    </font>
    <font>
      <b/>
      <sz val="10"/>
      <color theme="1"/>
      <name val="Arial"/>
      <family val="2"/>
    </font>
    <font>
      <sz val="10"/>
      <color theme="0"/>
      <name val="Arial"/>
      <family val="2"/>
    </font>
    <font>
      <i/>
      <sz val="10"/>
      <name val="Arial"/>
      <family val="2"/>
    </font>
    <font>
      <b/>
      <i/>
      <sz val="10"/>
      <name val="Arial"/>
      <family val="2"/>
    </font>
    <font>
      <i/>
      <sz val="10"/>
      <color theme="1"/>
      <name val="Arial"/>
      <family val="2"/>
    </font>
    <font>
      <b/>
      <sz val="10"/>
      <color theme="0" tint="-0.499984740745262"/>
      <name val="Arial"/>
      <family val="2"/>
    </font>
    <font>
      <b/>
      <sz val="10"/>
      <color theme="0"/>
      <name val="Arial"/>
      <family val="2"/>
    </font>
    <font>
      <b/>
      <i/>
      <sz val="10"/>
      <color theme="1"/>
      <name val="Arial"/>
      <family val="2"/>
    </font>
    <font>
      <sz val="10"/>
      <color rgb="FFFF0000"/>
      <name val="Arial"/>
      <family val="2"/>
    </font>
    <font>
      <b/>
      <sz val="10"/>
      <color theme="1" tint="0.34998626667073579"/>
      <name val="Arial"/>
      <family val="2"/>
    </font>
    <font>
      <u/>
      <sz val="10"/>
      <color theme="1"/>
      <name val="Arial"/>
      <family val="2"/>
    </font>
    <font>
      <b/>
      <sz val="10"/>
      <color theme="1"/>
      <name val="Soberana Sans Light"/>
    </font>
    <font>
      <sz val="10"/>
      <color theme="1"/>
      <name val="Calibri"/>
      <family val="2"/>
      <scheme val="minor"/>
    </font>
    <font>
      <b/>
      <sz val="10"/>
      <color rgb="FF0070C0"/>
      <name val="Arial"/>
      <family val="2"/>
    </font>
    <font>
      <b/>
      <u/>
      <sz val="10"/>
      <color theme="1"/>
      <name val="Arial"/>
      <family val="2"/>
    </font>
    <font>
      <b/>
      <sz val="10"/>
      <color rgb="FF000000"/>
      <name val="Arial"/>
      <family val="2"/>
    </font>
    <font>
      <sz val="10"/>
      <color rgb="FF000000"/>
      <name val="Arial"/>
      <family val="2"/>
    </font>
    <font>
      <sz val="10"/>
      <color rgb="FF000000"/>
      <name val="Calibri"/>
      <family val="2"/>
      <scheme val="minor"/>
    </font>
    <font>
      <sz val="10"/>
      <color rgb="FF222222"/>
      <name val="Arial"/>
      <family val="2"/>
    </font>
    <font>
      <sz val="10"/>
      <color indexed="8"/>
      <name val="Arial"/>
      <family val="2"/>
    </font>
    <font>
      <b/>
      <sz val="10"/>
      <color indexed="8"/>
      <name val="Arial"/>
      <family val="2"/>
    </font>
    <font>
      <b/>
      <sz val="10"/>
      <color rgb="FFFF0000"/>
      <name val="Arial"/>
      <family val="2"/>
    </font>
    <font>
      <b/>
      <vertAlign val="superscript"/>
      <sz val="10"/>
      <name val="Arial"/>
      <family val="2"/>
    </font>
    <font>
      <vertAlign val="superscript"/>
      <sz val="10"/>
      <color theme="1"/>
      <name val="Arial"/>
      <family val="2"/>
    </font>
    <font>
      <sz val="12"/>
      <color indexed="24"/>
      <name val="Arial"/>
      <family val="2"/>
    </font>
    <font>
      <b/>
      <sz val="18"/>
      <color indexed="24"/>
      <name val="Arial"/>
      <family val="2"/>
    </font>
    <font>
      <b/>
      <sz val="14"/>
      <color indexed="24"/>
      <name val="Arial"/>
      <family val="2"/>
    </font>
    <font>
      <sz val="11"/>
      <color theme="1"/>
      <name val="Garamond"/>
      <family val="2"/>
    </font>
    <font>
      <u/>
      <sz val="11"/>
      <color theme="10"/>
      <name val="Calibri"/>
      <family val="2"/>
      <scheme val="minor"/>
    </font>
    <font>
      <b/>
      <u/>
      <sz val="10"/>
      <color theme="10"/>
      <name val="Arial"/>
      <family val="2"/>
    </font>
    <font>
      <sz val="7"/>
      <color theme="1"/>
      <name val="Arial"/>
      <family val="2"/>
    </font>
    <font>
      <b/>
      <sz val="8"/>
      <color rgb="FFFF0000"/>
      <name val="Arial"/>
      <family val="2"/>
    </font>
    <font>
      <b/>
      <sz val="10"/>
      <color rgb="FF7030A0"/>
      <name val="Arial"/>
      <family val="2"/>
    </font>
    <font>
      <b/>
      <sz val="10"/>
      <color rgb="FFC00000"/>
      <name val="Arial"/>
      <family val="2"/>
    </font>
    <font>
      <b/>
      <sz val="10"/>
      <color rgb="FF00B050"/>
      <name val="Arial"/>
      <family val="2"/>
    </font>
  </fonts>
  <fills count="20">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gray0625">
        <fgColor indexed="40"/>
        <bgColor theme="8"/>
      </patternFill>
    </fill>
    <fill>
      <patternFill patternType="solid">
        <fgColor rgb="FFFFFF00"/>
        <bgColor indexed="64"/>
      </patternFill>
    </fill>
  </fills>
  <borders count="4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theme="0" tint="-0.499984740745262"/>
      </bottom>
      <diagonal/>
    </border>
    <border>
      <left/>
      <right/>
      <top style="medium">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double">
        <color indexed="64"/>
      </bottom>
      <diagonal/>
    </border>
    <border>
      <left/>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50">
    <xf numFmtId="0" fontId="0" fillId="0" borderId="0"/>
    <xf numFmtId="164" fontId="3" fillId="0" borderId="0"/>
    <xf numFmtId="43" fontId="7" fillId="0" borderId="0" applyFont="0" applyFill="0" applyBorder="0" applyAlignment="0" applyProtection="0"/>
    <xf numFmtId="0" fontId="3" fillId="0" borderId="0"/>
    <xf numFmtId="0" fontId="7" fillId="0" borderId="0"/>
    <xf numFmtId="43" fontId="11" fillId="0" borderId="0" applyFont="0" applyFill="0" applyBorder="0" applyAlignment="0" applyProtection="0"/>
    <xf numFmtId="0" fontId="3" fillId="0" borderId="0"/>
    <xf numFmtId="0" fontId="8" fillId="0" borderId="0"/>
    <xf numFmtId="0" fontId="3" fillId="0" borderId="0"/>
    <xf numFmtId="9" fontId="8" fillId="0" borderId="0" applyFont="0" applyFill="0" applyBorder="0" applyAlignment="0" applyProtection="0"/>
    <xf numFmtId="169"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7" fillId="0" borderId="0"/>
    <xf numFmtId="0" fontId="7" fillId="0" borderId="0"/>
    <xf numFmtId="9" fontId="7" fillId="0" borderId="0" applyFont="0" applyFill="0" applyBorder="0" applyAlignment="0" applyProtection="0"/>
    <xf numFmtId="0" fontId="3" fillId="0" borderId="0"/>
    <xf numFmtId="0" fontId="42" fillId="0" borderId="0" applyNumberFormat="0" applyFill="0" applyBorder="0" applyAlignment="0" applyProtection="0"/>
    <xf numFmtId="2" fontId="42" fillId="0" borderId="0" applyFill="0" applyBorder="0" applyAlignment="0" applyProtection="0"/>
    <xf numFmtId="0" fontId="43" fillId="0" borderId="0" applyNumberFormat="0" applyFill="0" applyBorder="0" applyAlignment="0" applyProtection="0"/>
    <xf numFmtId="0" fontId="44" fillId="0" borderId="0" applyNumberFormat="0" applyFill="0" applyBorder="0" applyProtection="0">
      <alignment horizont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11" fillId="0" borderId="0"/>
    <xf numFmtId="0" fontId="11" fillId="0" borderId="0"/>
    <xf numFmtId="0" fontId="11" fillId="0" borderId="0"/>
    <xf numFmtId="0" fontId="11"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9" borderId="43" applyNumberFormat="0" applyFont="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170" fontId="11"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3" borderId="0" applyNumberFormat="0" applyBorder="0" applyAlignment="0" applyProtection="0"/>
    <xf numFmtId="0" fontId="16" fillId="14"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43" fontId="3" fillId="0" borderId="0" applyFont="0" applyFill="0" applyBorder="0" applyAlignment="0" applyProtection="0"/>
    <xf numFmtId="0" fontId="7" fillId="0" borderId="0"/>
    <xf numFmtId="0" fontId="3" fillId="0" borderId="0"/>
    <xf numFmtId="43" fontId="7" fillId="0" borderId="0" applyFont="0" applyFill="0" applyBorder="0" applyAlignment="0" applyProtection="0"/>
    <xf numFmtId="0" fontId="45" fillId="0" borderId="0"/>
    <xf numFmtId="0" fontId="7" fillId="0" borderId="0"/>
    <xf numFmtId="0" fontId="7" fillId="0" borderId="0"/>
    <xf numFmtId="9" fontId="7"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0" fontId="3" fillId="0" borderId="0"/>
    <xf numFmtId="0" fontId="3" fillId="0" borderId="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3"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43" fontId="3" fillId="0" borderId="0" applyFont="0" applyFill="0" applyBorder="0" applyAlignment="0" applyProtection="0"/>
    <xf numFmtId="0" fontId="46" fillId="0" borderId="0" applyNumberFormat="0" applyFill="0" applyBorder="0" applyAlignment="0" applyProtection="0"/>
    <xf numFmtId="44" fontId="7" fillId="0" borderId="0" applyFont="0" applyFill="0" applyBorder="0" applyAlignment="0" applyProtection="0"/>
  </cellStyleXfs>
  <cellXfs count="1082">
    <xf numFmtId="0" fontId="0" fillId="0" borderId="0" xfId="0"/>
    <xf numFmtId="165" fontId="2" fillId="2" borderId="0" xfId="2" applyNumberFormat="1" applyFont="1" applyFill="1" applyBorder="1" applyAlignment="1">
      <alignment horizontal="center"/>
    </xf>
    <xf numFmtId="0" fontId="8" fillId="3" borderId="0" xfId="0" applyFont="1" applyFill="1" applyBorder="1" applyAlignment="1">
      <alignment vertical="top"/>
    </xf>
    <xf numFmtId="3" fontId="1" fillId="3" borderId="0" xfId="2" applyNumberFormat="1" applyFont="1" applyFill="1" applyBorder="1" applyAlignment="1">
      <alignment vertical="top"/>
    </xf>
    <xf numFmtId="0" fontId="9" fillId="3" borderId="0" xfId="0" applyFont="1" applyFill="1" applyBorder="1" applyAlignment="1">
      <alignment vertical="top"/>
    </xf>
    <xf numFmtId="0" fontId="1" fillId="4" borderId="0" xfId="0" applyFont="1" applyFill="1" applyBorder="1" applyAlignment="1">
      <alignment horizontal="right"/>
    </xf>
    <xf numFmtId="0" fontId="5" fillId="2" borderId="0" xfId="3" applyFont="1" applyFill="1" applyBorder="1" applyAlignment="1">
      <alignment horizontal="center" vertical="center"/>
    </xf>
    <xf numFmtId="0" fontId="0" fillId="0" borderId="0" xfId="0" applyFill="1"/>
    <xf numFmtId="3" fontId="1" fillId="5" borderId="0" xfId="0" applyNumberFormat="1" applyFont="1" applyFill="1" applyBorder="1" applyAlignment="1" applyProtection="1">
      <alignment vertical="top"/>
      <protection locked="0"/>
    </xf>
    <xf numFmtId="3" fontId="4" fillId="5" borderId="14" xfId="0" applyNumberFormat="1" applyFont="1" applyFill="1" applyBorder="1" applyAlignment="1" applyProtection="1">
      <alignment vertical="top"/>
    </xf>
    <xf numFmtId="3" fontId="4" fillId="5" borderId="0" xfId="0" applyNumberFormat="1" applyFont="1" applyFill="1" applyBorder="1" applyAlignment="1" applyProtection="1">
      <alignment vertical="top"/>
    </xf>
    <xf numFmtId="3" fontId="4" fillId="5" borderId="0" xfId="0" applyNumberFormat="1" applyFont="1" applyFill="1" applyBorder="1" applyAlignment="1" applyProtection="1">
      <alignment horizontal="right" vertical="top"/>
    </xf>
    <xf numFmtId="3" fontId="1" fillId="6" borderId="0" xfId="2" applyNumberFormat="1" applyFont="1" applyFill="1" applyBorder="1" applyAlignment="1" applyProtection="1">
      <alignment horizontal="right" vertical="top" wrapText="1"/>
    </xf>
    <xf numFmtId="0" fontId="8" fillId="0" borderId="0" xfId="0" applyFont="1" applyAlignment="1">
      <alignment wrapText="1"/>
    </xf>
    <xf numFmtId="14" fontId="8" fillId="0" borderId="0" xfId="0" applyNumberFormat="1" applyFont="1" applyAlignment="1">
      <alignment wrapText="1"/>
    </xf>
    <xf numFmtId="0" fontId="10" fillId="0" borderId="0" xfId="0" applyFont="1" applyFill="1"/>
    <xf numFmtId="49" fontId="12" fillId="4" borderId="19" xfId="0" applyNumberFormat="1" applyFont="1" applyFill="1" applyBorder="1" applyAlignment="1">
      <alignment horizontal="left"/>
    </xf>
    <xf numFmtId="167" fontId="12" fillId="4" borderId="19" xfId="0" applyNumberFormat="1" applyFont="1" applyFill="1" applyBorder="1"/>
    <xf numFmtId="0" fontId="13" fillId="0" borderId="0" xfId="0" applyFont="1" applyAlignment="1">
      <alignment horizontal="left"/>
    </xf>
    <xf numFmtId="0" fontId="13" fillId="0" borderId="0" xfId="0" applyFont="1" applyBorder="1" applyAlignment="1">
      <alignment horizontal="left"/>
    </xf>
    <xf numFmtId="167" fontId="12" fillId="4" borderId="5" xfId="0" applyNumberFormat="1" applyFont="1" applyFill="1" applyBorder="1"/>
    <xf numFmtId="168" fontId="12" fillId="4" borderId="5" xfId="0" applyNumberFormat="1" applyFont="1" applyFill="1" applyBorder="1"/>
    <xf numFmtId="0" fontId="17" fillId="7" borderId="0" xfId="0" applyFont="1" applyFill="1"/>
    <xf numFmtId="0" fontId="18" fillId="7" borderId="0" xfId="0" applyFont="1" applyFill="1" applyBorder="1" applyAlignment="1"/>
    <xf numFmtId="0" fontId="17" fillId="4" borderId="0" xfId="0" applyFont="1" applyFill="1"/>
    <xf numFmtId="0" fontId="12" fillId="0" borderId="0" xfId="3" applyFont="1" applyFill="1" applyBorder="1" applyAlignment="1">
      <alignment horizontal="center"/>
    </xf>
    <xf numFmtId="0" fontId="18" fillId="0" borderId="0" xfId="0" applyFont="1" applyFill="1" applyBorder="1" applyAlignment="1">
      <alignment horizontal="center"/>
    </xf>
    <xf numFmtId="0" fontId="17" fillId="0" borderId="0" xfId="0" applyFont="1" applyFill="1" applyBorder="1"/>
    <xf numFmtId="0" fontId="12" fillId="4" borderId="0" xfId="3" applyFont="1" applyFill="1" applyBorder="1" applyAlignment="1">
      <alignment horizontal="center"/>
    </xf>
    <xf numFmtId="0" fontId="12" fillId="4" borderId="0" xfId="0" applyFont="1" applyFill="1" applyBorder="1" applyAlignment="1">
      <alignment horizontal="right"/>
    </xf>
    <xf numFmtId="0" fontId="12" fillId="4" borderId="0" xfId="0" applyNumberFormat="1" applyFont="1" applyFill="1" applyBorder="1" applyAlignment="1" applyProtection="1">
      <protection locked="0"/>
    </xf>
    <xf numFmtId="0" fontId="17" fillId="4" borderId="0" xfId="0" applyFont="1" applyFill="1" applyBorder="1"/>
    <xf numFmtId="0" fontId="12" fillId="4" borderId="0" xfId="3" applyFont="1" applyFill="1" applyBorder="1" applyAlignment="1">
      <alignment horizontal="centerContinuous"/>
    </xf>
    <xf numFmtId="0" fontId="18" fillId="4" borderId="0" xfId="0" applyFont="1" applyFill="1" applyBorder="1" applyAlignment="1">
      <alignment horizontal="center"/>
    </xf>
    <xf numFmtId="0" fontId="17" fillId="4" borderId="0" xfId="0" applyFont="1" applyFill="1" applyBorder="1" applyAlignment="1"/>
    <xf numFmtId="0" fontId="3" fillId="4" borderId="0" xfId="3" applyFont="1" applyFill="1" applyBorder="1" applyAlignment="1">
      <alignment horizontal="center" vertical="center"/>
    </xf>
    <xf numFmtId="0" fontId="3" fillId="4" borderId="0" xfId="3" applyFont="1" applyFill="1" applyBorder="1" applyAlignment="1">
      <alignment horizontal="center"/>
    </xf>
    <xf numFmtId="0" fontId="17" fillId="4" borderId="0" xfId="0" applyFont="1" applyFill="1" applyBorder="1" applyAlignment="1">
      <alignment horizontal="center"/>
    </xf>
    <xf numFmtId="0" fontId="3" fillId="7" borderId="9" xfId="0" applyFont="1" applyFill="1" applyBorder="1" applyAlignment="1">
      <alignment horizontal="center" vertical="center"/>
    </xf>
    <xf numFmtId="165" fontId="12" fillId="7" borderId="6" xfId="2" applyNumberFormat="1" applyFont="1" applyFill="1" applyBorder="1" applyAlignment="1">
      <alignment horizontal="center" vertical="center"/>
    </xf>
    <xf numFmtId="0" fontId="12" fillId="7" borderId="6" xfId="3" applyFont="1" applyFill="1" applyBorder="1" applyAlignment="1">
      <alignment horizontal="center" vertical="center"/>
    </xf>
    <xf numFmtId="0" fontId="12" fillId="7" borderId="10" xfId="3" applyFont="1" applyFill="1" applyBorder="1" applyAlignment="1">
      <alignment horizontal="center" vertical="center"/>
    </xf>
    <xf numFmtId="0" fontId="19" fillId="4" borderId="0" xfId="0" applyFont="1" applyFill="1" applyBorder="1" applyAlignment="1">
      <alignment horizontal="center"/>
    </xf>
    <xf numFmtId="0" fontId="17" fillId="4" borderId="1" xfId="0" applyFont="1" applyFill="1" applyBorder="1" applyAlignment="1"/>
    <xf numFmtId="0" fontId="12" fillId="4" borderId="0" xfId="3" applyFont="1" applyFill="1" applyBorder="1" applyAlignment="1">
      <alignment vertical="center"/>
    </xf>
    <xf numFmtId="0" fontId="3" fillId="4" borderId="0" xfId="3" applyFont="1" applyFill="1" applyBorder="1" applyAlignment="1"/>
    <xf numFmtId="0" fontId="17" fillId="4" borderId="2" xfId="0" applyFont="1" applyFill="1" applyBorder="1"/>
    <xf numFmtId="0" fontId="12" fillId="4" borderId="1" xfId="0" applyFont="1" applyFill="1" applyBorder="1" applyAlignment="1"/>
    <xf numFmtId="3" fontId="3" fillId="4" borderId="0" xfId="0" applyNumberFormat="1" applyFont="1" applyFill="1" applyBorder="1" applyAlignment="1">
      <alignment vertical="top"/>
    </xf>
    <xf numFmtId="0" fontId="17" fillId="4" borderId="0" xfId="0" applyFont="1" applyFill="1" applyBorder="1" applyAlignment="1">
      <alignment vertical="top"/>
    </xf>
    <xf numFmtId="0" fontId="17" fillId="4" borderId="2" xfId="0" applyFont="1" applyFill="1" applyBorder="1" applyAlignment="1"/>
    <xf numFmtId="0" fontId="17" fillId="4" borderId="0" xfId="0" applyFont="1" applyFill="1" applyAlignment="1"/>
    <xf numFmtId="0" fontId="12" fillId="4" borderId="1" xfId="0" applyFont="1" applyFill="1" applyBorder="1" applyAlignment="1">
      <alignment horizontal="left" vertical="top"/>
    </xf>
    <xf numFmtId="3" fontId="12" fillId="4" borderId="0" xfId="0" applyNumberFormat="1" applyFont="1" applyFill="1" applyBorder="1" applyAlignment="1">
      <alignment vertical="top"/>
    </xf>
    <xf numFmtId="0" fontId="17" fillId="4" borderId="2" xfId="0" applyFont="1" applyFill="1" applyBorder="1" applyAlignment="1">
      <alignment vertical="top"/>
    </xf>
    <xf numFmtId="0" fontId="3" fillId="4" borderId="1" xfId="0" applyFont="1" applyFill="1" applyBorder="1" applyAlignment="1">
      <alignment horizontal="left" vertical="top"/>
    </xf>
    <xf numFmtId="3" fontId="3" fillId="4" borderId="0" xfId="2" applyNumberFormat="1" applyFont="1" applyFill="1" applyBorder="1" applyAlignment="1" applyProtection="1">
      <alignment vertical="top"/>
      <protection locked="0"/>
    </xf>
    <xf numFmtId="0" fontId="12" fillId="4" borderId="0" xfId="0" applyFont="1" applyFill="1" applyBorder="1" applyAlignment="1">
      <alignment vertical="top" wrapText="1"/>
    </xf>
    <xf numFmtId="0" fontId="3" fillId="4" borderId="0" xfId="0" applyFont="1" applyFill="1" applyBorder="1" applyAlignment="1">
      <alignment vertical="top"/>
    </xf>
    <xf numFmtId="3" fontId="20" fillId="4" borderId="0" xfId="0" applyNumberFormat="1" applyFont="1" applyFill="1" applyBorder="1" applyAlignment="1">
      <alignment vertical="top"/>
    </xf>
    <xf numFmtId="3" fontId="3" fillId="4" borderId="0" xfId="0" applyNumberFormat="1" applyFont="1" applyFill="1" applyBorder="1" applyAlignment="1" applyProtection="1">
      <alignment vertical="top"/>
      <protection locked="0"/>
    </xf>
    <xf numFmtId="0" fontId="21" fillId="4" borderId="0" xfId="0" applyFont="1" applyFill="1" applyBorder="1" applyAlignment="1">
      <alignment vertical="top"/>
    </xf>
    <xf numFmtId="0" fontId="21" fillId="4" borderId="1" xfId="0" applyFont="1" applyFill="1" applyBorder="1" applyAlignment="1">
      <alignment horizontal="left" vertical="top"/>
    </xf>
    <xf numFmtId="3" fontId="21" fillId="4" borderId="0" xfId="0" applyNumberFormat="1" applyFont="1" applyFill="1" applyBorder="1" applyAlignment="1">
      <alignment vertical="top"/>
    </xf>
    <xf numFmtId="0" fontId="22" fillId="4" borderId="0" xfId="0" applyFont="1" applyFill="1" applyBorder="1" applyAlignment="1">
      <alignment vertical="top"/>
    </xf>
    <xf numFmtId="3" fontId="12" fillId="4" borderId="0" xfId="2" applyNumberFormat="1" applyFont="1" applyFill="1" applyBorder="1" applyAlignment="1">
      <alignment vertical="top"/>
    </xf>
    <xf numFmtId="0" fontId="17" fillId="4" borderId="1" xfId="0" applyFont="1" applyFill="1" applyBorder="1"/>
    <xf numFmtId="3" fontId="21" fillId="4" borderId="0" xfId="2" applyNumberFormat="1" applyFont="1" applyFill="1" applyBorder="1" applyAlignment="1">
      <alignment vertical="top"/>
    </xf>
    <xf numFmtId="0" fontId="22" fillId="4" borderId="2" xfId="0" applyFont="1" applyFill="1" applyBorder="1" applyAlignment="1">
      <alignment vertical="top"/>
    </xf>
    <xf numFmtId="0" fontId="21" fillId="4" borderId="0" xfId="0" applyFont="1" applyFill="1" applyBorder="1" applyAlignment="1">
      <alignment vertical="top" wrapText="1"/>
    </xf>
    <xf numFmtId="0" fontId="17" fillId="4" borderId="3" xfId="0" applyFont="1" applyFill="1" applyBorder="1"/>
    <xf numFmtId="0" fontId="17" fillId="4" borderId="4" xfId="0" applyFont="1" applyFill="1" applyBorder="1"/>
    <xf numFmtId="0" fontId="17" fillId="4" borderId="4" xfId="0" applyFont="1" applyFill="1" applyBorder="1" applyAlignment="1"/>
    <xf numFmtId="0" fontId="17" fillId="4" borderId="5" xfId="0" applyFont="1" applyFill="1" applyBorder="1"/>
    <xf numFmtId="0" fontId="3" fillId="4" borderId="4" xfId="0" applyFont="1" applyFill="1" applyBorder="1" applyAlignment="1">
      <alignment vertical="top"/>
    </xf>
    <xf numFmtId="0" fontId="3" fillId="4" borderId="4" xfId="0" applyFont="1" applyFill="1" applyBorder="1"/>
    <xf numFmtId="43" fontId="3" fillId="4" borderId="4" xfId="2" applyFont="1" applyFill="1" applyBorder="1"/>
    <xf numFmtId="0" fontId="3" fillId="4" borderId="4" xfId="0" applyFont="1" applyFill="1" applyBorder="1" applyAlignment="1">
      <alignment vertical="center"/>
    </xf>
    <xf numFmtId="0" fontId="3" fillId="4" borderId="4" xfId="0" applyFont="1" applyFill="1" applyBorder="1" applyAlignment="1"/>
    <xf numFmtId="0" fontId="3" fillId="4" borderId="0" xfId="0" applyFont="1" applyFill="1" applyBorder="1"/>
    <xf numFmtId="43" fontId="3" fillId="4" borderId="0" xfId="2" applyFont="1" applyFill="1" applyBorder="1"/>
    <xf numFmtId="0" fontId="3" fillId="4" borderId="0" xfId="0" applyFont="1" applyFill="1" applyBorder="1" applyAlignment="1">
      <alignment vertical="center"/>
    </xf>
    <xf numFmtId="0" fontId="3" fillId="4" borderId="0" xfId="0" applyFont="1" applyFill="1" applyBorder="1" applyAlignment="1"/>
    <xf numFmtId="0" fontId="12" fillId="4" borderId="0" xfId="0" applyFont="1" applyFill="1" applyBorder="1" applyAlignment="1">
      <alignment horizontal="right" vertical="top"/>
    </xf>
    <xf numFmtId="0" fontId="12" fillId="4" borderId="0" xfId="0" applyFont="1" applyFill="1" applyBorder="1" applyAlignment="1">
      <alignment vertical="top"/>
    </xf>
    <xf numFmtId="0" fontId="3" fillId="4" borderId="0" xfId="0" applyFont="1" applyFill="1" applyBorder="1" applyAlignment="1">
      <alignment horizontal="right"/>
    </xf>
    <xf numFmtId="43" fontId="3" fillId="4" borderId="0" xfId="2" applyFont="1" applyFill="1" applyBorder="1" applyAlignment="1">
      <alignment vertical="top"/>
    </xf>
    <xf numFmtId="0" fontId="3" fillId="4" borderId="0" xfId="0" applyFont="1" applyFill="1" applyBorder="1" applyAlignment="1" applyProtection="1">
      <alignment vertical="top" wrapText="1"/>
      <protection locked="0"/>
    </xf>
    <xf numFmtId="0" fontId="17" fillId="7" borderId="0" xfId="0" applyFont="1" applyFill="1" applyBorder="1"/>
    <xf numFmtId="0" fontId="17" fillId="7" borderId="0" xfId="0" applyFont="1" applyFill="1" applyBorder="1" applyAlignment="1">
      <alignment vertical="top"/>
    </xf>
    <xf numFmtId="0" fontId="17" fillId="7" borderId="0" xfId="0" applyFont="1" applyFill="1" applyBorder="1" applyAlignment="1">
      <alignment horizontal="right" vertical="top"/>
    </xf>
    <xf numFmtId="0" fontId="12" fillId="7" borderId="0" xfId="0" applyFont="1" applyFill="1" applyBorder="1" applyAlignment="1"/>
    <xf numFmtId="0" fontId="17" fillId="4" borderId="0" xfId="0" applyFont="1" applyFill="1" applyAlignment="1">
      <alignment vertical="top"/>
    </xf>
    <xf numFmtId="0" fontId="12" fillId="7" borderId="0" xfId="1" applyNumberFormat="1" applyFont="1" applyFill="1" applyBorder="1" applyAlignment="1">
      <alignment vertical="center"/>
    </xf>
    <xf numFmtId="0" fontId="12" fillId="4" borderId="0" xfId="1" applyNumberFormat="1" applyFont="1" applyFill="1" applyBorder="1" applyAlignment="1">
      <alignment horizontal="centerContinuous" vertical="center"/>
    </xf>
    <xf numFmtId="0" fontId="12" fillId="4" borderId="0" xfId="1" applyNumberFormat="1" applyFont="1" applyFill="1" applyBorder="1" applyAlignment="1">
      <alignment vertical="center"/>
    </xf>
    <xf numFmtId="0" fontId="12" fillId="4" borderId="0" xfId="1" applyNumberFormat="1" applyFont="1" applyFill="1" applyBorder="1" applyAlignment="1">
      <alignment horizontal="right" vertical="top"/>
    </xf>
    <xf numFmtId="0" fontId="3" fillId="7" borderId="8" xfId="0" applyFont="1" applyFill="1" applyBorder="1"/>
    <xf numFmtId="0" fontId="19" fillId="4" borderId="0" xfId="0" applyFont="1" applyFill="1" applyAlignment="1">
      <alignment vertical="top"/>
    </xf>
    <xf numFmtId="0" fontId="19" fillId="4" borderId="0" xfId="0" applyFont="1" applyFill="1" applyBorder="1"/>
    <xf numFmtId="165" fontId="12" fillId="7" borderId="0" xfId="2" applyNumberFormat="1" applyFont="1" applyFill="1" applyBorder="1" applyAlignment="1">
      <alignment horizontal="center"/>
    </xf>
    <xf numFmtId="0" fontId="3" fillId="7" borderId="2" xfId="0" applyFont="1" applyFill="1" applyBorder="1"/>
    <xf numFmtId="166" fontId="3" fillId="4" borderId="0" xfId="2" applyNumberFormat="1" applyFont="1" applyFill="1" applyBorder="1" applyAlignment="1">
      <alignment vertical="top"/>
    </xf>
    <xf numFmtId="0" fontId="17" fillId="4" borderId="0" xfId="0" applyFont="1" applyFill="1" applyBorder="1" applyAlignment="1">
      <alignment horizontal="right" vertical="top"/>
    </xf>
    <xf numFmtId="0" fontId="3" fillId="4" borderId="0" xfId="0" applyFont="1" applyFill="1" applyBorder="1" applyAlignment="1">
      <alignment vertical="top" wrapText="1"/>
    </xf>
    <xf numFmtId="3" fontId="3" fillId="4" borderId="0" xfId="2" applyNumberFormat="1" applyFont="1" applyFill="1" applyBorder="1" applyAlignment="1">
      <alignment vertical="top"/>
    </xf>
    <xf numFmtId="3" fontId="12" fillId="4" borderId="0" xfId="0" applyNumberFormat="1" applyFont="1" applyFill="1" applyBorder="1" applyAlignment="1" applyProtection="1">
      <alignment vertical="top"/>
    </xf>
    <xf numFmtId="0" fontId="18" fillId="4" borderId="0" xfId="0" applyFont="1" applyFill="1" applyBorder="1" applyAlignment="1">
      <alignment horizontal="right" vertical="top"/>
    </xf>
    <xf numFmtId="0" fontId="17" fillId="4" borderId="0" xfId="0" applyFont="1" applyFill="1" applyBorder="1" applyAlignment="1">
      <alignment vertical="top" wrapText="1"/>
    </xf>
    <xf numFmtId="0" fontId="12" fillId="4" borderId="0" xfId="0" applyFont="1" applyFill="1" applyBorder="1" applyAlignment="1">
      <alignment horizontal="left" vertical="top"/>
    </xf>
    <xf numFmtId="3" fontId="20" fillId="4" borderId="0" xfId="2" applyNumberFormat="1" applyFont="1" applyFill="1" applyBorder="1" applyAlignment="1">
      <alignment vertical="top"/>
    </xf>
    <xf numFmtId="0" fontId="3" fillId="4" borderId="0" xfId="0" applyFont="1" applyFill="1" applyBorder="1" applyAlignment="1">
      <alignment horizontal="left" vertical="top"/>
    </xf>
    <xf numFmtId="0" fontId="17" fillId="4" borderId="4" xfId="0" applyFont="1" applyFill="1" applyBorder="1" applyAlignment="1">
      <alignment vertical="top"/>
    </xf>
    <xf numFmtId="0" fontId="17" fillId="4" borderId="4" xfId="0" applyFont="1" applyFill="1" applyBorder="1" applyAlignment="1">
      <alignment horizontal="right" vertical="top"/>
    </xf>
    <xf numFmtId="0" fontId="17" fillId="7" borderId="0" xfId="0" applyFont="1" applyFill="1" applyBorder="1" applyAlignment="1"/>
    <xf numFmtId="0" fontId="12" fillId="7" borderId="0" xfId="3" applyFont="1" applyFill="1" applyBorder="1" applyAlignment="1"/>
    <xf numFmtId="0" fontId="12" fillId="4" borderId="0" xfId="3" applyFont="1" applyFill="1" applyBorder="1" applyAlignment="1"/>
    <xf numFmtId="0" fontId="17" fillId="4" borderId="0" xfId="0" applyFont="1" applyFill="1" applyAlignment="1">
      <alignment wrapText="1"/>
    </xf>
    <xf numFmtId="0" fontId="17" fillId="4" borderId="0" xfId="0" applyFont="1" applyFill="1" applyBorder="1" applyAlignment="1">
      <alignment wrapText="1"/>
    </xf>
    <xf numFmtId="0" fontId="17" fillId="4" borderId="1" xfId="0" applyFont="1" applyFill="1" applyBorder="1" applyAlignment="1">
      <alignment vertical="top"/>
    </xf>
    <xf numFmtId="0" fontId="12" fillId="4" borderId="0" xfId="3" applyFont="1" applyFill="1" applyBorder="1" applyAlignment="1">
      <alignment vertical="top"/>
    </xf>
    <xf numFmtId="0" fontId="23" fillId="4" borderId="0" xfId="3" applyFont="1" applyFill="1" applyBorder="1" applyAlignment="1">
      <alignment horizontal="center"/>
    </xf>
    <xf numFmtId="3" fontId="12" fillId="4" borderId="0" xfId="0" applyNumberFormat="1" applyFont="1" applyFill="1" applyBorder="1" applyAlignment="1" applyProtection="1">
      <alignment horizontal="right" vertical="top"/>
    </xf>
    <xf numFmtId="3" fontId="3" fillId="4" borderId="0" xfId="0" applyNumberFormat="1" applyFont="1" applyFill="1" applyBorder="1" applyAlignment="1" applyProtection="1">
      <alignment horizontal="right" vertical="top"/>
    </xf>
    <xf numFmtId="3" fontId="3" fillId="4" borderId="0" xfId="2" applyNumberFormat="1" applyFont="1" applyFill="1" applyBorder="1" applyAlignment="1" applyProtection="1">
      <alignment horizontal="right" vertical="top" wrapText="1"/>
    </xf>
    <xf numFmtId="0" fontId="23" fillId="4" borderId="0" xfId="3" applyFont="1" applyFill="1" applyBorder="1" applyAlignment="1" applyProtection="1">
      <alignment horizontal="center"/>
    </xf>
    <xf numFmtId="0" fontId="3" fillId="4" borderId="3" xfId="0" applyFont="1" applyFill="1" applyBorder="1" applyAlignment="1">
      <alignment horizontal="left" vertical="top"/>
    </xf>
    <xf numFmtId="3" fontId="3" fillId="4" borderId="4" xfId="2" applyNumberFormat="1" applyFont="1" applyFill="1" applyBorder="1" applyAlignment="1" applyProtection="1">
      <alignment horizontal="right" vertical="top" wrapText="1"/>
    </xf>
    <xf numFmtId="0" fontId="17" fillId="4" borderId="6" xfId="0" applyFont="1" applyFill="1" applyBorder="1"/>
    <xf numFmtId="0" fontId="3" fillId="4" borderId="4" xfId="0" applyFont="1" applyFill="1" applyBorder="1" applyAlignment="1">
      <alignment vertical="center" wrapText="1"/>
    </xf>
    <xf numFmtId="0" fontId="3" fillId="4" borderId="0" xfId="0" applyFont="1" applyFill="1" applyBorder="1" applyAlignment="1">
      <alignment vertical="center" wrapText="1"/>
    </xf>
    <xf numFmtId="0" fontId="3" fillId="4" borderId="0" xfId="0" applyFont="1" applyFill="1" applyBorder="1" applyAlignment="1">
      <alignment wrapText="1"/>
    </xf>
    <xf numFmtId="0" fontId="3" fillId="4" borderId="0" xfId="0" applyFont="1" applyFill="1" applyBorder="1" applyProtection="1">
      <protection locked="0"/>
    </xf>
    <xf numFmtId="43" fontId="3" fillId="4" borderId="0" xfId="2" applyFont="1" applyFill="1" applyBorder="1" applyProtection="1">
      <protection locked="0"/>
    </xf>
    <xf numFmtId="0" fontId="3" fillId="4" borderId="0" xfId="0" applyFont="1" applyFill="1" applyBorder="1" applyAlignment="1" applyProtection="1">
      <alignment vertical="center"/>
      <protection locked="0"/>
    </xf>
    <xf numFmtId="0" fontId="3" fillId="4" borderId="0" xfId="0" applyFont="1" applyFill="1" applyBorder="1" applyAlignment="1" applyProtection="1">
      <alignment wrapText="1"/>
      <protection locked="0"/>
    </xf>
    <xf numFmtId="0" fontId="12" fillId="4" borderId="0" xfId="0" applyFont="1" applyFill="1" applyBorder="1" applyAlignment="1"/>
    <xf numFmtId="0" fontId="24" fillId="7" borderId="11" xfId="3"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8" xfId="3" applyFont="1" applyFill="1" applyBorder="1" applyAlignment="1">
      <alignment horizontal="center" vertical="center" wrapText="1"/>
    </xf>
    <xf numFmtId="0" fontId="24" fillId="4" borderId="0" xfId="0" applyFont="1" applyFill="1" applyBorder="1"/>
    <xf numFmtId="0" fontId="24" fillId="7" borderId="3" xfId="3"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3" applyFont="1" applyFill="1" applyBorder="1" applyAlignment="1">
      <alignment horizontal="center" vertical="center" wrapText="1"/>
    </xf>
    <xf numFmtId="0" fontId="18" fillId="4" borderId="1" xfId="0" applyFont="1" applyFill="1" applyBorder="1" applyAlignment="1">
      <alignment vertical="top"/>
    </xf>
    <xf numFmtId="3" fontId="18" fillId="4" borderId="0" xfId="0" applyNumberFormat="1" applyFont="1" applyFill="1" applyBorder="1" applyAlignment="1">
      <alignment vertical="top"/>
    </xf>
    <xf numFmtId="0" fontId="18" fillId="4" borderId="2" xfId="0" applyFont="1" applyFill="1" applyBorder="1" applyAlignment="1">
      <alignment vertical="top"/>
    </xf>
    <xf numFmtId="0" fontId="18" fillId="4" borderId="0" xfId="0" applyFont="1" applyFill="1" applyBorder="1" applyAlignment="1">
      <alignment vertical="top"/>
    </xf>
    <xf numFmtId="0" fontId="25" fillId="4" borderId="1" xfId="0" applyFont="1" applyFill="1" applyBorder="1" applyAlignment="1">
      <alignment vertical="top"/>
    </xf>
    <xf numFmtId="3" fontId="18" fillId="4" borderId="0" xfId="2" applyNumberFormat="1" applyFont="1" applyFill="1" applyBorder="1" applyAlignment="1">
      <alignment vertical="top"/>
    </xf>
    <xf numFmtId="0" fontId="25" fillId="4" borderId="2" xfId="0" applyFont="1" applyFill="1" applyBorder="1" applyAlignment="1">
      <alignment vertical="top"/>
    </xf>
    <xf numFmtId="0" fontId="26" fillId="4" borderId="0" xfId="0" applyFont="1" applyFill="1"/>
    <xf numFmtId="3" fontId="17" fillId="4" borderId="0" xfId="0" applyNumberFormat="1" applyFont="1" applyFill="1" applyBorder="1" applyAlignment="1">
      <alignment vertical="top"/>
    </xf>
    <xf numFmtId="0" fontId="17" fillId="4" borderId="0" xfId="0" applyFont="1" applyFill="1" applyBorder="1" applyAlignment="1">
      <alignment horizontal="left" vertical="top"/>
    </xf>
    <xf numFmtId="3" fontId="17" fillId="4" borderId="0" xfId="2" applyNumberFormat="1" applyFont="1" applyFill="1" applyBorder="1" applyAlignment="1">
      <alignment vertical="top"/>
    </xf>
    <xf numFmtId="0" fontId="17" fillId="4" borderId="0" xfId="0" applyFont="1" applyFill="1" applyAlignment="1">
      <alignment horizontal="left"/>
    </xf>
    <xf numFmtId="0" fontId="17" fillId="4" borderId="0" xfId="0" applyFont="1" applyFill="1" applyAlignment="1">
      <alignment vertical="center"/>
    </xf>
    <xf numFmtId="0" fontId="17" fillId="4" borderId="0" xfId="0" applyFont="1" applyFill="1" applyAlignment="1">
      <alignment horizontal="center"/>
    </xf>
    <xf numFmtId="0" fontId="17" fillId="4" borderId="4" xfId="0" applyFont="1" applyFill="1" applyBorder="1" applyAlignment="1" applyProtection="1">
      <protection locked="0"/>
    </xf>
    <xf numFmtId="0" fontId="17" fillId="4" borderId="0" xfId="0" applyFont="1" applyFill="1" applyBorder="1" applyAlignment="1" applyProtection="1">
      <protection locked="0"/>
    </xf>
    <xf numFmtId="0" fontId="17" fillId="7" borderId="0" xfId="0" applyFont="1" applyFill="1" applyBorder="1" applyAlignment="1" applyProtection="1"/>
    <xf numFmtId="0" fontId="12" fillId="7" borderId="0" xfId="3" applyFont="1" applyFill="1" applyBorder="1" applyAlignment="1" applyProtection="1"/>
    <xf numFmtId="0" fontId="17" fillId="4" borderId="0" xfId="0" applyFont="1" applyFill="1" applyBorder="1" applyProtection="1"/>
    <xf numFmtId="0" fontId="12" fillId="7" borderId="0" xfId="1" applyNumberFormat="1" applyFont="1" applyFill="1" applyBorder="1" applyAlignment="1" applyProtection="1">
      <alignment horizontal="centerContinuous" vertical="center"/>
    </xf>
    <xf numFmtId="0" fontId="12" fillId="7" borderId="0" xfId="0" applyFont="1" applyFill="1" applyBorder="1" applyAlignment="1" applyProtection="1">
      <alignment horizontal="centerContinuous"/>
    </xf>
    <xf numFmtId="0" fontId="12" fillId="4" borderId="0" xfId="1" applyNumberFormat="1" applyFont="1" applyFill="1" applyBorder="1" applyAlignment="1" applyProtection="1">
      <alignment horizontal="centerContinuous" vertical="center"/>
    </xf>
    <xf numFmtId="0" fontId="12" fillId="4" borderId="0" xfId="0" applyFont="1" applyFill="1" applyBorder="1" applyAlignment="1" applyProtection="1"/>
    <xf numFmtId="164" fontId="3" fillId="4" borderId="0" xfId="1" applyFont="1" applyFill="1" applyBorder="1" applyProtection="1"/>
    <xf numFmtId="0" fontId="12" fillId="7" borderId="9" xfId="3" applyFont="1" applyFill="1" applyBorder="1" applyAlignment="1" applyProtection="1">
      <alignment horizontal="center" vertical="center" wrapText="1"/>
    </xf>
    <xf numFmtId="0" fontId="12" fillId="7" borderId="6" xfId="3"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xf>
    <xf numFmtId="0" fontId="12" fillId="7" borderId="10" xfId="3" applyFont="1" applyFill="1" applyBorder="1" applyAlignment="1" applyProtection="1">
      <alignment horizontal="center" vertical="center" wrapText="1"/>
    </xf>
    <xf numFmtId="0" fontId="12" fillId="4" borderId="1" xfId="1" applyNumberFormat="1" applyFont="1" applyFill="1" applyBorder="1" applyAlignment="1" applyProtection="1">
      <alignment horizontal="centerContinuous" vertical="center"/>
    </xf>
    <xf numFmtId="0" fontId="12" fillId="4" borderId="1" xfId="1" applyNumberFormat="1" applyFont="1" applyFill="1" applyBorder="1" applyAlignment="1" applyProtection="1">
      <alignment vertical="center"/>
    </xf>
    <xf numFmtId="0" fontId="12" fillId="4" borderId="0" xfId="1" applyNumberFormat="1" applyFont="1" applyFill="1" applyBorder="1" applyAlignment="1" applyProtection="1">
      <alignment vertical="top"/>
    </xf>
    <xf numFmtId="0" fontId="12" fillId="4" borderId="2" xfId="1" applyNumberFormat="1" applyFont="1" applyFill="1" applyBorder="1" applyAlignment="1" applyProtection="1">
      <alignment vertical="top"/>
    </xf>
    <xf numFmtId="0" fontId="18" fillId="4" borderId="1" xfId="0" applyFont="1" applyFill="1" applyBorder="1" applyAlignment="1" applyProtection="1"/>
    <xf numFmtId="0" fontId="12" fillId="4" borderId="0" xfId="0" applyFont="1" applyFill="1" applyBorder="1" applyAlignment="1" applyProtection="1">
      <alignment vertical="top"/>
    </xf>
    <xf numFmtId="0" fontId="12" fillId="4" borderId="2" xfId="0" applyFont="1" applyFill="1" applyBorder="1" applyAlignment="1" applyProtection="1">
      <alignment vertical="top"/>
    </xf>
    <xf numFmtId="3" fontId="12" fillId="4" borderId="0" xfId="0" applyNumberFormat="1" applyFont="1" applyFill="1" applyBorder="1" applyAlignment="1" applyProtection="1">
      <alignment horizontal="center" vertical="top"/>
      <protection locked="0"/>
    </xf>
    <xf numFmtId="0" fontId="18" fillId="4" borderId="2" xfId="0" applyFont="1" applyFill="1" applyBorder="1" applyAlignment="1" applyProtection="1">
      <alignment vertical="top"/>
    </xf>
    <xf numFmtId="0" fontId="17" fillId="4" borderId="1" xfId="0" applyFont="1" applyFill="1" applyBorder="1" applyAlignment="1" applyProtection="1"/>
    <xf numFmtId="0" fontId="23" fillId="4" borderId="0" xfId="0" applyFont="1" applyFill="1" applyBorder="1" applyAlignment="1" applyProtection="1">
      <alignment vertical="top"/>
    </xf>
    <xf numFmtId="3" fontId="3" fillId="4" borderId="0" xfId="0" applyNumberFormat="1" applyFont="1" applyFill="1" applyBorder="1" applyAlignment="1" applyProtection="1">
      <alignment horizontal="center" vertical="top"/>
      <protection locked="0"/>
    </xf>
    <xf numFmtId="3" fontId="3" fillId="4" borderId="0" xfId="0" applyNumberFormat="1" applyFont="1" applyFill="1" applyBorder="1" applyAlignment="1" applyProtection="1">
      <alignment horizontal="right" vertical="top"/>
      <protection locked="0"/>
    </xf>
    <xf numFmtId="0" fontId="17" fillId="4" borderId="2" xfId="0" applyFont="1" applyFill="1" applyBorder="1" applyAlignment="1" applyProtection="1">
      <alignment vertical="top"/>
    </xf>
    <xf numFmtId="0" fontId="3" fillId="4" borderId="0" xfId="0" applyFont="1" applyFill="1" applyBorder="1" applyAlignment="1" applyProtection="1">
      <alignment vertical="top"/>
    </xf>
    <xf numFmtId="0" fontId="12" fillId="4" borderId="0" xfId="0" applyFont="1" applyFill="1" applyBorder="1" applyAlignment="1" applyProtection="1">
      <alignment horizontal="center" vertical="top"/>
      <protection locked="0"/>
    </xf>
    <xf numFmtId="0" fontId="12" fillId="4" borderId="0" xfId="0" applyFont="1" applyFill="1" applyBorder="1" applyAlignment="1" applyProtection="1">
      <alignment horizontal="right" vertical="top"/>
      <protection locked="0"/>
    </xf>
    <xf numFmtId="0" fontId="17" fillId="4" borderId="0" xfId="0" applyFont="1" applyFill="1" applyBorder="1" applyAlignment="1" applyProtection="1">
      <alignment vertical="top"/>
    </xf>
    <xf numFmtId="0" fontId="3" fillId="4" borderId="0" xfId="0" applyNumberFormat="1" applyFont="1" applyFill="1" applyBorder="1" applyAlignment="1" applyProtection="1">
      <alignment horizontal="right" vertical="top"/>
      <protection locked="0"/>
    </xf>
    <xf numFmtId="0" fontId="12" fillId="4" borderId="0" xfId="0" applyFont="1" applyFill="1" applyBorder="1" applyAlignment="1" applyProtection="1">
      <alignment horizontal="right" vertical="top"/>
    </xf>
    <xf numFmtId="0" fontId="25" fillId="4" borderId="1" xfId="0" applyFont="1" applyFill="1" applyBorder="1" applyAlignment="1" applyProtection="1"/>
    <xf numFmtId="0" fontId="21" fillId="4" borderId="0" xfId="0" applyFont="1" applyFill="1" applyBorder="1" applyAlignment="1" applyProtection="1">
      <alignment vertical="top"/>
    </xf>
    <xf numFmtId="3" fontId="21" fillId="4" borderId="0" xfId="0" applyNumberFormat="1" applyFont="1" applyFill="1" applyBorder="1" applyAlignment="1" applyProtection="1">
      <alignment horizontal="center" vertical="top"/>
      <protection locked="0"/>
    </xf>
    <xf numFmtId="3" fontId="21" fillId="4" borderId="0" xfId="0" applyNumberFormat="1" applyFont="1" applyFill="1" applyBorder="1" applyAlignment="1" applyProtection="1">
      <alignment horizontal="right" vertical="top"/>
    </xf>
    <xf numFmtId="0" fontId="25" fillId="4" borderId="2" xfId="0" applyFont="1" applyFill="1" applyBorder="1" applyAlignment="1" applyProtection="1">
      <alignment vertical="top"/>
    </xf>
    <xf numFmtId="0" fontId="17" fillId="4" borderId="0" xfId="0" applyFont="1" applyFill="1" applyBorder="1" applyAlignment="1" applyProtection="1">
      <alignment horizontal="center" vertical="top"/>
      <protection locked="0"/>
    </xf>
    <xf numFmtId="3" fontId="21" fillId="4" borderId="0" xfId="0" applyNumberFormat="1" applyFont="1" applyFill="1" applyBorder="1" applyAlignment="1" applyProtection="1">
      <alignment horizontal="center" vertical="top"/>
    </xf>
    <xf numFmtId="0" fontId="25" fillId="4" borderId="3" xfId="0" applyFont="1" applyFill="1" applyBorder="1" applyAlignment="1" applyProtection="1"/>
    <xf numFmtId="0" fontId="21" fillId="4" borderId="4" xfId="0" applyFont="1" applyFill="1" applyBorder="1" applyAlignment="1" applyProtection="1">
      <alignment vertical="top"/>
    </xf>
    <xf numFmtId="3" fontId="21" fillId="4" borderId="4" xfId="0" applyNumberFormat="1" applyFont="1" applyFill="1" applyBorder="1" applyAlignment="1" applyProtection="1">
      <alignment horizontal="center" vertical="top"/>
    </xf>
    <xf numFmtId="3" fontId="21" fillId="4" borderId="4" xfId="0" applyNumberFormat="1" applyFont="1" applyFill="1" applyBorder="1" applyAlignment="1" applyProtection="1">
      <alignment horizontal="right" vertical="top"/>
    </xf>
    <xf numFmtId="0" fontId="25" fillId="4" borderId="5" xfId="0" applyFont="1" applyFill="1" applyBorder="1" applyAlignment="1" applyProtection="1">
      <alignment vertical="top"/>
    </xf>
    <xf numFmtId="0" fontId="17" fillId="4" borderId="0" xfId="0" applyFont="1" applyFill="1" applyBorder="1" applyAlignment="1" applyProtection="1"/>
    <xf numFmtId="3" fontId="12" fillId="4" borderId="0" xfId="0" applyNumberFormat="1" applyFont="1" applyFill="1" applyBorder="1" applyAlignment="1" applyProtection="1">
      <alignment horizontal="center" vertical="center"/>
    </xf>
    <xf numFmtId="3" fontId="12" fillId="4" borderId="0" xfId="0" applyNumberFormat="1" applyFont="1" applyFill="1" applyBorder="1" applyAlignment="1" applyProtection="1">
      <alignment vertical="center"/>
    </xf>
    <xf numFmtId="0" fontId="3" fillId="4" borderId="0" xfId="0" applyFont="1" applyFill="1" applyBorder="1" applyAlignment="1" applyProtection="1"/>
    <xf numFmtId="0" fontId="17" fillId="4" borderId="0" xfId="0" applyFont="1" applyFill="1" applyProtection="1"/>
    <xf numFmtId="0" fontId="3" fillId="4" borderId="0" xfId="0" applyFont="1" applyFill="1" applyBorder="1" applyProtection="1"/>
    <xf numFmtId="43" fontId="3" fillId="4" borderId="0" xfId="2" applyFont="1" applyFill="1" applyBorder="1" applyProtection="1"/>
    <xf numFmtId="0" fontId="3" fillId="4" borderId="0" xfId="0" applyFont="1" applyFill="1" applyBorder="1" applyAlignment="1" applyProtection="1">
      <alignment vertical="center"/>
    </xf>
    <xf numFmtId="0" fontId="26" fillId="4" borderId="0" xfId="0" applyFont="1" applyFill="1" applyBorder="1" applyAlignment="1" applyProtection="1">
      <alignment horizontal="right"/>
    </xf>
    <xf numFmtId="0" fontId="3" fillId="4" borderId="0" xfId="0" applyFont="1" applyFill="1" applyBorder="1" applyAlignment="1" applyProtection="1">
      <alignment horizontal="right"/>
    </xf>
    <xf numFmtId="43" fontId="3" fillId="4" borderId="0" xfId="2" applyFont="1" applyFill="1" applyBorder="1" applyAlignment="1" applyProtection="1">
      <alignment vertical="top"/>
    </xf>
    <xf numFmtId="0" fontId="3" fillId="7" borderId="0" xfId="0" applyFont="1" applyFill="1"/>
    <xf numFmtId="165" fontId="12" fillId="7" borderId="9" xfId="2" applyNumberFormat="1" applyFont="1" applyFill="1" applyBorder="1" applyAlignment="1">
      <alignment horizontal="center" vertical="center" wrapText="1"/>
    </xf>
    <xf numFmtId="165" fontId="12" fillId="7" borderId="6" xfId="2" applyNumberFormat="1" applyFont="1" applyFill="1" applyBorder="1" applyAlignment="1">
      <alignment horizontal="center" vertical="center" wrapText="1"/>
    </xf>
    <xf numFmtId="165" fontId="12" fillId="7" borderId="10" xfId="2" applyNumberFormat="1" applyFont="1" applyFill="1" applyBorder="1" applyAlignment="1">
      <alignment horizontal="center" vertical="center" wrapText="1"/>
    </xf>
    <xf numFmtId="0" fontId="12" fillId="4" borderId="1" xfId="1" applyNumberFormat="1" applyFont="1" applyFill="1" applyBorder="1" applyAlignment="1">
      <alignment horizontal="centerContinuous" vertical="center"/>
    </xf>
    <xf numFmtId="0" fontId="12" fillId="4" borderId="2" xfId="1" applyNumberFormat="1" applyFont="1" applyFill="1" applyBorder="1" applyAlignment="1">
      <alignment horizontal="centerContinuous" vertical="center"/>
    </xf>
    <xf numFmtId="0" fontId="27" fillId="4" borderId="0" xfId="0" applyFont="1" applyFill="1" applyBorder="1" applyAlignment="1">
      <alignment horizontal="left" vertical="top"/>
    </xf>
    <xf numFmtId="0" fontId="12" fillId="4" borderId="2" xfId="0" applyFont="1" applyFill="1" applyBorder="1" applyAlignment="1">
      <alignment vertical="top" wrapText="1"/>
    </xf>
    <xf numFmtId="3" fontId="18" fillId="4" borderId="0" xfId="0" applyNumberFormat="1" applyFont="1" applyFill="1" applyBorder="1" applyAlignment="1" applyProtection="1">
      <alignment horizontal="right" vertical="top"/>
      <protection locked="0"/>
    </xf>
    <xf numFmtId="3" fontId="18" fillId="4" borderId="0" xfId="0" applyNumberFormat="1" applyFont="1" applyFill="1" applyBorder="1" applyAlignment="1" applyProtection="1">
      <alignment horizontal="right" vertical="top"/>
    </xf>
    <xf numFmtId="3" fontId="17" fillId="4" borderId="0" xfId="0" applyNumberFormat="1" applyFont="1" applyFill="1" applyBorder="1" applyAlignment="1">
      <alignment horizontal="right" vertical="top"/>
    </xf>
    <xf numFmtId="3" fontId="18" fillId="4" borderId="0" xfId="0" applyNumberFormat="1" applyFont="1" applyFill="1" applyBorder="1" applyAlignment="1">
      <alignment horizontal="right" vertical="top"/>
    </xf>
    <xf numFmtId="3" fontId="17" fillId="4" borderId="0" xfId="0" applyNumberFormat="1" applyFont="1" applyFill="1" applyBorder="1" applyAlignment="1" applyProtection="1">
      <alignment horizontal="right" vertical="top"/>
      <protection locked="0"/>
    </xf>
    <xf numFmtId="3" fontId="18" fillId="4" borderId="14" xfId="0" applyNumberFormat="1" applyFont="1" applyFill="1" applyBorder="1" applyAlignment="1">
      <alignment horizontal="right" vertical="top"/>
    </xf>
    <xf numFmtId="3" fontId="26" fillId="4" borderId="0" xfId="0" applyNumberFormat="1" applyFont="1" applyFill="1" applyAlignment="1">
      <alignment horizontal="center"/>
    </xf>
    <xf numFmtId="0" fontId="18" fillId="4" borderId="3" xfId="0" applyFont="1" applyFill="1" applyBorder="1" applyAlignment="1">
      <alignment vertical="top"/>
    </xf>
    <xf numFmtId="3" fontId="18" fillId="4" borderId="4" xfId="0" applyNumberFormat="1" applyFont="1" applyFill="1" applyBorder="1" applyAlignment="1">
      <alignment horizontal="right" vertical="top"/>
    </xf>
    <xf numFmtId="0" fontId="12" fillId="4" borderId="5" xfId="0" applyFont="1" applyFill="1" applyBorder="1" applyAlignment="1">
      <alignment vertical="top" wrapText="1"/>
    </xf>
    <xf numFmtId="0" fontId="17" fillId="4" borderId="6" xfId="0" applyFont="1" applyFill="1" applyBorder="1" applyAlignment="1">
      <alignment vertical="top"/>
    </xf>
    <xf numFmtId="0" fontId="12" fillId="4" borderId="6" xfId="0" applyFont="1" applyFill="1" applyBorder="1" applyAlignment="1">
      <alignment vertical="top" wrapText="1"/>
    </xf>
    <xf numFmtId="0" fontId="3" fillId="4" borderId="0" xfId="0" applyFont="1" applyFill="1"/>
    <xf numFmtId="0" fontId="3" fillId="4" borderId="0" xfId="0" applyFont="1" applyFill="1" applyAlignment="1">
      <alignment wrapText="1"/>
    </xf>
    <xf numFmtId="43" fontId="3" fillId="4" borderId="0" xfId="2" applyNumberFormat="1" applyFont="1" applyFill="1" applyAlignment="1">
      <alignment horizontal="center"/>
    </xf>
    <xf numFmtId="0" fontId="17" fillId="4" borderId="0" xfId="0" applyFont="1" applyFill="1" applyBorder="1" applyAlignment="1">
      <alignment horizontal="centerContinuous"/>
    </xf>
    <xf numFmtId="0" fontId="3" fillId="4" borderId="0" xfId="0" applyNumberFormat="1" applyFont="1" applyFill="1" applyBorder="1" applyAlignment="1" applyProtection="1">
      <protection locked="0"/>
    </xf>
    <xf numFmtId="0" fontId="12" fillId="4" borderId="0" xfId="3" applyFont="1" applyFill="1" applyBorder="1" applyAlignment="1">
      <alignment horizontal="center" vertical="top"/>
    </xf>
    <xf numFmtId="0" fontId="3" fillId="4" borderId="0" xfId="3" applyFont="1" applyFill="1" applyBorder="1" applyAlignment="1">
      <alignment horizontal="centerContinuous" vertical="center"/>
    </xf>
    <xf numFmtId="0" fontId="3" fillId="4" borderId="0" xfId="3" applyFont="1" applyFill="1" applyBorder="1" applyAlignment="1">
      <alignment horizontal="center" vertical="top"/>
    </xf>
    <xf numFmtId="0" fontId="19" fillId="7" borderId="9" xfId="0" applyFont="1" applyFill="1" applyBorder="1" applyAlignment="1">
      <alignment vertical="center"/>
    </xf>
    <xf numFmtId="0" fontId="3" fillId="7" borderId="6" xfId="0" applyFont="1" applyFill="1" applyBorder="1" applyAlignment="1">
      <alignment vertical="center"/>
    </xf>
    <xf numFmtId="0" fontId="3" fillId="7" borderId="10" xfId="0" applyFont="1" applyFill="1" applyBorder="1"/>
    <xf numFmtId="0" fontId="3" fillId="4" borderId="0" xfId="3" applyFont="1" applyFill="1" applyBorder="1" applyAlignment="1">
      <alignment vertical="top"/>
    </xf>
    <xf numFmtId="3" fontId="3" fillId="4" borderId="0" xfId="3" applyNumberFormat="1" applyFont="1" applyFill="1" applyBorder="1" applyAlignment="1">
      <alignment vertical="top"/>
    </xf>
    <xf numFmtId="3" fontId="12" fillId="4" borderId="0" xfId="3" applyNumberFormat="1" applyFont="1" applyFill="1" applyBorder="1" applyAlignment="1">
      <alignment vertical="top"/>
    </xf>
    <xf numFmtId="3" fontId="3" fillId="4" borderId="0" xfId="3" applyNumberFormat="1" applyFont="1" applyFill="1" applyBorder="1" applyAlignment="1" applyProtection="1">
      <alignment vertical="top"/>
      <protection locked="0"/>
    </xf>
    <xf numFmtId="0" fontId="3" fillId="4" borderId="0" xfId="3" applyFont="1" applyFill="1" applyBorder="1" applyAlignment="1">
      <alignment horizontal="left" vertical="top"/>
    </xf>
    <xf numFmtId="0" fontId="12" fillId="4" borderId="0" xfId="3" applyFont="1" applyFill="1" applyBorder="1" applyAlignment="1">
      <alignment horizontal="left" vertical="top"/>
    </xf>
    <xf numFmtId="3" fontId="12" fillId="4" borderId="0" xfId="3" applyNumberFormat="1" applyFont="1" applyFill="1" applyBorder="1" applyAlignment="1">
      <alignment horizontal="right" vertical="top" wrapText="1"/>
    </xf>
    <xf numFmtId="0" fontId="17" fillId="4" borderId="1" xfId="0" applyFont="1" applyFill="1" applyBorder="1" applyAlignment="1">
      <alignment horizontal="left" vertical="top" wrapText="1"/>
    </xf>
    <xf numFmtId="0" fontId="17" fillId="4" borderId="0" xfId="0" applyFont="1" applyFill="1" applyBorder="1" applyAlignment="1">
      <alignment horizontal="left" vertical="top" wrapText="1"/>
    </xf>
    <xf numFmtId="0" fontId="17" fillId="4" borderId="2" xfId="0" applyFont="1" applyFill="1" applyBorder="1" applyAlignment="1">
      <alignment horizontal="left" wrapText="1"/>
    </xf>
    <xf numFmtId="0" fontId="17" fillId="4" borderId="0" xfId="0" applyFont="1" applyFill="1" applyAlignment="1">
      <alignment horizontal="left" wrapText="1"/>
    </xf>
    <xf numFmtId="43" fontId="17" fillId="4" borderId="0" xfId="2" applyFont="1" applyFill="1" applyAlignment="1">
      <alignment horizontal="right" wrapText="1"/>
    </xf>
    <xf numFmtId="0" fontId="17" fillId="4" borderId="3" xfId="0" applyFont="1" applyFill="1" applyBorder="1" applyAlignment="1">
      <alignment vertical="top"/>
    </xf>
    <xf numFmtId="0" fontId="12" fillId="4" borderId="4" xfId="3" applyFont="1" applyFill="1" applyBorder="1" applyAlignment="1">
      <alignment vertical="top"/>
    </xf>
    <xf numFmtId="3" fontId="3" fillId="4" borderId="4" xfId="3" applyNumberFormat="1" applyFont="1" applyFill="1" applyBorder="1" applyAlignment="1">
      <alignment vertical="top"/>
    </xf>
    <xf numFmtId="43" fontId="17" fillId="4" borderId="4" xfId="2" applyFont="1" applyFill="1" applyBorder="1"/>
    <xf numFmtId="0" fontId="26" fillId="4" borderId="0" xfId="0" applyFont="1" applyFill="1" applyAlignment="1">
      <alignment horizontal="center"/>
    </xf>
    <xf numFmtId="43" fontId="3" fillId="4" borderId="4" xfId="2" applyFont="1" applyFill="1" applyBorder="1" applyAlignment="1" applyProtection="1">
      <protection locked="0"/>
    </xf>
    <xf numFmtId="43" fontId="3" fillId="4" borderId="0" xfId="2" applyFont="1" applyFill="1" applyBorder="1" applyAlignment="1" applyProtection="1">
      <protection locked="0"/>
    </xf>
    <xf numFmtId="0" fontId="17" fillId="0" borderId="0" xfId="0" applyFont="1"/>
    <xf numFmtId="0" fontId="17" fillId="4" borderId="11" xfId="0" applyFont="1" applyFill="1" applyBorder="1"/>
    <xf numFmtId="0" fontId="17" fillId="0" borderId="7" xfId="0" applyFont="1" applyBorder="1"/>
    <xf numFmtId="0" fontId="17" fillId="0" borderId="8" xfId="0" applyFont="1" applyBorder="1"/>
    <xf numFmtId="0" fontId="17" fillId="0" borderId="0" xfId="0" applyFont="1" applyBorder="1"/>
    <xf numFmtId="0" fontId="17" fillId="0" borderId="2" xfId="0" applyFont="1" applyBorder="1"/>
    <xf numFmtId="0" fontId="17" fillId="0" borderId="4" xfId="0" applyFont="1" applyBorder="1"/>
    <xf numFmtId="0" fontId="17" fillId="0" borderId="5" xfId="0" applyFont="1" applyBorder="1"/>
    <xf numFmtId="0" fontId="28" fillId="0" borderId="4" xfId="0" applyFont="1" applyBorder="1"/>
    <xf numFmtId="0" fontId="29" fillId="0" borderId="0" xfId="0" applyFont="1" applyAlignment="1">
      <alignment horizontal="center"/>
    </xf>
    <xf numFmtId="0" fontId="30" fillId="0" borderId="0" xfId="0" applyFont="1"/>
    <xf numFmtId="0" fontId="12" fillId="4" borderId="0" xfId="0" applyFont="1" applyFill="1" applyBorder="1" applyAlignment="1">
      <alignment horizontal="left" vertical="center"/>
    </xf>
    <xf numFmtId="0" fontId="12" fillId="4" borderId="4" xfId="0" applyFont="1" applyFill="1" applyBorder="1" applyAlignment="1"/>
    <xf numFmtId="0" fontId="12" fillId="4" borderId="4" xfId="0" applyNumberFormat="1" applyFont="1" applyFill="1" applyBorder="1" applyAlignment="1" applyProtection="1">
      <protection locked="0"/>
    </xf>
    <xf numFmtId="0" fontId="31" fillId="4" borderId="0" xfId="0" applyFont="1" applyFill="1" applyBorder="1" applyAlignment="1">
      <alignment horizontal="right"/>
    </xf>
    <xf numFmtId="0" fontId="18" fillId="0" borderId="0" xfId="0" applyFont="1" applyAlignment="1">
      <alignment horizontal="justify"/>
    </xf>
    <xf numFmtId="0" fontId="13" fillId="0" borderId="0" xfId="0" applyFont="1" applyAlignment="1">
      <alignment horizontal="justify"/>
    </xf>
    <xf numFmtId="0" fontId="32" fillId="4" borderId="0" xfId="0" applyFont="1" applyFill="1" applyBorder="1"/>
    <xf numFmtId="0" fontId="18" fillId="4" borderId="0" xfId="0" applyFont="1" applyFill="1" applyBorder="1"/>
    <xf numFmtId="49" fontId="12" fillId="7" borderId="16" xfId="0" applyNumberFormat="1" applyFont="1" applyFill="1" applyBorder="1" applyAlignment="1">
      <alignment horizontal="left" vertical="center"/>
    </xf>
    <xf numFmtId="49" fontId="12" fillId="7" borderId="16" xfId="0" applyNumberFormat="1" applyFont="1" applyFill="1" applyBorder="1" applyAlignment="1">
      <alignment horizontal="center" vertical="center"/>
    </xf>
    <xf numFmtId="49" fontId="12" fillId="4" borderId="17" xfId="0" applyNumberFormat="1" applyFont="1" applyFill="1" applyBorder="1" applyAlignment="1">
      <alignment horizontal="left"/>
    </xf>
    <xf numFmtId="167" fontId="30" fillId="4" borderId="17" xfId="0" applyNumberFormat="1" applyFont="1" applyFill="1" applyBorder="1"/>
    <xf numFmtId="49" fontId="12" fillId="4" borderId="18" xfId="0" applyNumberFormat="1" applyFont="1" applyFill="1" applyBorder="1" applyAlignment="1">
      <alignment horizontal="left"/>
    </xf>
    <xf numFmtId="167" fontId="30" fillId="4" borderId="18" xfId="0" applyNumberFormat="1" applyFont="1" applyFill="1" applyBorder="1"/>
    <xf numFmtId="167" fontId="30" fillId="4" borderId="19" xfId="0" applyNumberFormat="1" applyFont="1" applyFill="1" applyBorder="1"/>
    <xf numFmtId="0" fontId="28" fillId="4" borderId="0" xfId="0" applyFont="1" applyFill="1" applyBorder="1"/>
    <xf numFmtId="167" fontId="17" fillId="4" borderId="18" xfId="0" applyNumberFormat="1" applyFont="1" applyFill="1" applyBorder="1"/>
    <xf numFmtId="167" fontId="17" fillId="4" borderId="19" xfId="0" applyNumberFormat="1" applyFont="1" applyFill="1" applyBorder="1"/>
    <xf numFmtId="49" fontId="12" fillId="4" borderId="0" xfId="0" applyNumberFormat="1" applyFont="1" applyFill="1" applyBorder="1" applyAlignment="1">
      <alignment horizontal="center" vertical="center"/>
    </xf>
    <xf numFmtId="0" fontId="18" fillId="4" borderId="0" xfId="0" applyFont="1" applyFill="1"/>
    <xf numFmtId="49" fontId="12" fillId="4" borderId="0" xfId="0" applyNumberFormat="1" applyFont="1" applyFill="1" applyBorder="1" applyAlignment="1">
      <alignment horizontal="left"/>
    </xf>
    <xf numFmtId="167" fontId="30" fillId="4" borderId="0" xfId="0" applyNumberFormat="1" applyFont="1" applyFill="1" applyBorder="1"/>
    <xf numFmtId="49" fontId="12" fillId="7" borderId="16" xfId="0" applyNumberFormat="1" applyFont="1" applyFill="1" applyBorder="1" applyAlignment="1">
      <alignment horizontal="center" vertical="center" wrapText="1"/>
    </xf>
    <xf numFmtId="49" fontId="12" fillId="4" borderId="1" xfId="0" applyNumberFormat="1" applyFont="1" applyFill="1" applyBorder="1" applyAlignment="1">
      <alignment horizontal="left"/>
    </xf>
    <xf numFmtId="167" fontId="30" fillId="4" borderId="2" xfId="0" applyNumberFormat="1" applyFont="1" applyFill="1" applyBorder="1"/>
    <xf numFmtId="49" fontId="12" fillId="4" borderId="3" xfId="0" applyNumberFormat="1" applyFont="1" applyFill="1" applyBorder="1" applyAlignment="1">
      <alignment horizontal="left"/>
    </xf>
    <xf numFmtId="167" fontId="30" fillId="4" borderId="4" xfId="0" applyNumberFormat="1" applyFont="1" applyFill="1" applyBorder="1"/>
    <xf numFmtId="167" fontId="30" fillId="4" borderId="5" xfId="0" applyNumberFormat="1" applyFont="1" applyFill="1" applyBorder="1"/>
    <xf numFmtId="167" fontId="12" fillId="7" borderId="9" xfId="0" applyNumberFormat="1" applyFont="1" applyFill="1" applyBorder="1"/>
    <xf numFmtId="167" fontId="12" fillId="7" borderId="6" xfId="0" applyNumberFormat="1" applyFont="1" applyFill="1" applyBorder="1"/>
    <xf numFmtId="167" fontId="12" fillId="7" borderId="10" xfId="0" applyNumberFormat="1" applyFont="1" applyFill="1" applyBorder="1"/>
    <xf numFmtId="167" fontId="12" fillId="4" borderId="0" xfId="0" applyNumberFormat="1" applyFont="1" applyFill="1" applyBorder="1"/>
    <xf numFmtId="167" fontId="17" fillId="4" borderId="17" xfId="0" applyNumberFormat="1" applyFont="1" applyFill="1" applyBorder="1"/>
    <xf numFmtId="0" fontId="17" fillId="7" borderId="16" xfId="0" applyFont="1" applyFill="1" applyBorder="1"/>
    <xf numFmtId="0" fontId="18" fillId="7" borderId="17" xfId="6" applyFont="1" applyFill="1" applyBorder="1" applyAlignment="1">
      <alignment horizontal="left" vertical="center" wrapText="1"/>
    </xf>
    <xf numFmtId="4" fontId="18" fillId="7" borderId="17" xfId="5" applyNumberFormat="1"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7" fillId="0" borderId="11" xfId="0" applyFont="1" applyFill="1" applyBorder="1" applyAlignment="1">
      <alignment wrapText="1"/>
    </xf>
    <xf numFmtId="0" fontId="17" fillId="0" borderId="17" xfId="0" applyFont="1" applyFill="1" applyBorder="1" applyAlignment="1">
      <alignment wrapText="1"/>
    </xf>
    <xf numFmtId="4" fontId="17" fillId="0" borderId="17" xfId="0" applyNumberFormat="1" applyFont="1" applyBorder="1" applyAlignment="1"/>
    <xf numFmtId="0" fontId="17" fillId="0" borderId="1" xfId="0" applyFont="1" applyFill="1" applyBorder="1" applyAlignment="1">
      <alignment wrapText="1"/>
    </xf>
    <xf numFmtId="0" fontId="17" fillId="0" borderId="18" xfId="0" applyFont="1" applyFill="1" applyBorder="1" applyAlignment="1">
      <alignment wrapText="1"/>
    </xf>
    <xf numFmtId="4" fontId="17" fillId="0" borderId="18" xfId="5" applyNumberFormat="1" applyFont="1" applyBorder="1" applyAlignment="1"/>
    <xf numFmtId="0" fontId="17" fillId="4" borderId="18" xfId="0" applyFont="1" applyFill="1" applyBorder="1"/>
    <xf numFmtId="0" fontId="17" fillId="4" borderId="19" xfId="0" applyFont="1" applyFill="1" applyBorder="1"/>
    <xf numFmtId="49" fontId="12" fillId="4" borderId="11" xfId="0" applyNumberFormat="1" applyFont="1" applyFill="1" applyBorder="1" applyAlignment="1">
      <alignment horizontal="left"/>
    </xf>
    <xf numFmtId="49" fontId="17" fillId="0" borderId="17" xfId="0" applyNumberFormat="1" applyFont="1" applyFill="1" applyBorder="1" applyAlignment="1">
      <alignment wrapText="1"/>
    </xf>
    <xf numFmtId="4" fontId="17" fillId="0" borderId="7" xfId="5" applyNumberFormat="1" applyFont="1" applyFill="1" applyBorder="1" applyAlignment="1">
      <alignment wrapText="1"/>
    </xf>
    <xf numFmtId="4" fontId="17" fillId="0" borderId="17" xfId="5" applyNumberFormat="1" applyFont="1" applyFill="1" applyBorder="1" applyAlignment="1">
      <alignment wrapText="1"/>
    </xf>
    <xf numFmtId="49" fontId="17" fillId="0" borderId="1" xfId="0" applyNumberFormat="1" applyFont="1" applyFill="1" applyBorder="1" applyAlignment="1">
      <alignment wrapText="1"/>
    </xf>
    <xf numFmtId="49" fontId="17" fillId="0" borderId="18" xfId="0" applyNumberFormat="1" applyFont="1" applyFill="1" applyBorder="1" applyAlignment="1">
      <alignment wrapText="1"/>
    </xf>
    <xf numFmtId="4" fontId="17" fillId="0" borderId="0" xfId="5" applyNumberFormat="1" applyFont="1" applyFill="1" applyBorder="1" applyAlignment="1">
      <alignment wrapText="1"/>
    </xf>
    <xf numFmtId="4" fontId="17" fillId="0" borderId="18" xfId="5" applyNumberFormat="1" applyFont="1" applyFill="1" applyBorder="1" applyAlignment="1">
      <alignment wrapText="1"/>
    </xf>
    <xf numFmtId="49" fontId="17" fillId="0" borderId="3" xfId="0" applyNumberFormat="1" applyFont="1" applyFill="1" applyBorder="1" applyAlignment="1">
      <alignment wrapText="1"/>
    </xf>
    <xf numFmtId="49" fontId="17" fillId="0" borderId="19" xfId="0" applyNumberFormat="1" applyFont="1" applyFill="1" applyBorder="1" applyAlignment="1">
      <alignment wrapText="1"/>
    </xf>
    <xf numFmtId="4" fontId="17" fillId="0" borderId="4" xfId="5" applyNumberFormat="1" applyFont="1" applyFill="1" applyBorder="1" applyAlignment="1">
      <alignment wrapText="1"/>
    </xf>
    <xf numFmtId="4" fontId="17" fillId="0" borderId="19" xfId="5" applyNumberFormat="1" applyFont="1" applyFill="1" applyBorder="1" applyAlignment="1">
      <alignment wrapText="1"/>
    </xf>
    <xf numFmtId="49" fontId="12" fillId="7" borderId="17" xfId="0" applyNumberFormat="1" applyFont="1" applyFill="1" applyBorder="1" applyAlignment="1">
      <alignment horizontal="center" vertical="center"/>
    </xf>
    <xf numFmtId="0" fontId="18" fillId="7" borderId="16" xfId="6" applyFont="1" applyFill="1" applyBorder="1" applyAlignment="1">
      <alignment horizontal="left" vertical="center" wrapText="1"/>
    </xf>
    <xf numFmtId="4" fontId="18" fillId="7" borderId="16" xfId="5" applyNumberFormat="1" applyFont="1" applyFill="1" applyBorder="1" applyAlignment="1">
      <alignment horizontal="center" vertical="center" wrapText="1"/>
    </xf>
    <xf numFmtId="0" fontId="18" fillId="7" borderId="17" xfId="6" applyFont="1" applyFill="1" applyBorder="1" applyAlignment="1">
      <alignment horizontal="center" vertical="center" wrapText="1"/>
    </xf>
    <xf numFmtId="167" fontId="30" fillId="4" borderId="8" xfId="0" applyNumberFormat="1" applyFont="1" applyFill="1" applyBorder="1"/>
    <xf numFmtId="0" fontId="30" fillId="4" borderId="0" xfId="0" applyFont="1" applyFill="1"/>
    <xf numFmtId="0" fontId="18" fillId="7" borderId="16" xfId="6" applyFont="1" applyFill="1" applyBorder="1" applyAlignment="1">
      <alignment horizontal="center" vertical="center" wrapText="1"/>
    </xf>
    <xf numFmtId="4" fontId="17" fillId="4" borderId="0" xfId="0" applyNumberFormat="1" applyFont="1" applyFill="1" applyBorder="1"/>
    <xf numFmtId="4" fontId="33" fillId="7" borderId="16" xfId="0" applyNumberFormat="1" applyFont="1" applyFill="1" applyBorder="1" applyAlignment="1">
      <alignment horizontal="center" vertical="center"/>
    </xf>
    <xf numFmtId="0" fontId="17" fillId="0" borderId="16" xfId="0" applyFont="1" applyBorder="1"/>
    <xf numFmtId="0" fontId="34" fillId="0" borderId="16" xfId="0" applyFont="1" applyBorder="1" applyAlignment="1">
      <alignment horizontal="center" vertical="center"/>
    </xf>
    <xf numFmtId="0" fontId="35" fillId="0" borderId="16" xfId="0" applyFont="1" applyBorder="1" applyAlignment="1">
      <alignment horizontal="center" vertical="center"/>
    </xf>
    <xf numFmtId="0" fontId="34" fillId="4" borderId="0" xfId="0" applyFont="1" applyFill="1" applyAlignment="1">
      <alignment vertical="center"/>
    </xf>
    <xf numFmtId="43" fontId="34" fillId="0" borderId="16" xfId="2" applyFont="1" applyBorder="1" applyAlignment="1">
      <alignment horizontal="center" vertical="center"/>
    </xf>
    <xf numFmtId="43" fontId="35" fillId="0" borderId="16" xfId="2" applyFont="1" applyBorder="1" applyAlignment="1">
      <alignment horizontal="center" vertical="center"/>
    </xf>
    <xf numFmtId="0" fontId="34" fillId="4" borderId="0" xfId="0" applyFont="1" applyFill="1" applyAlignment="1">
      <alignment horizontal="center" vertical="center"/>
    </xf>
    <xf numFmtId="43" fontId="33" fillId="7" borderId="16" xfId="2" applyFont="1" applyFill="1" applyBorder="1" applyAlignment="1">
      <alignment horizontal="center" vertical="center"/>
    </xf>
    <xf numFmtId="4" fontId="33" fillId="7" borderId="16" xfId="0" applyNumberFormat="1" applyFont="1" applyFill="1" applyBorder="1" applyAlignment="1">
      <alignment horizontal="right" vertical="center"/>
    </xf>
    <xf numFmtId="43" fontId="33" fillId="0" borderId="16" xfId="2" applyFont="1" applyBorder="1" applyAlignment="1">
      <alignment horizontal="center" vertical="center"/>
    </xf>
    <xf numFmtId="0" fontId="17" fillId="4" borderId="0" xfId="0" applyFont="1" applyFill="1" applyAlignment="1">
      <alignment vertical="center" wrapText="1"/>
    </xf>
    <xf numFmtId="0" fontId="36" fillId="0" borderId="0" xfId="0" applyFont="1"/>
    <xf numFmtId="43" fontId="17" fillId="4" borderId="0" xfId="2" applyNumberFormat="1" applyFont="1" applyFill="1" applyBorder="1"/>
    <xf numFmtId="168" fontId="30" fillId="4" borderId="8" xfId="0" applyNumberFormat="1" applyFont="1" applyFill="1" applyBorder="1"/>
    <xf numFmtId="0" fontId="17" fillId="0" borderId="0" xfId="0" applyFont="1" applyBorder="1" applyAlignment="1"/>
    <xf numFmtId="0" fontId="17" fillId="0" borderId="0" xfId="0" applyFont="1" applyAlignment="1"/>
    <xf numFmtId="0" fontId="18" fillId="4" borderId="0" xfId="4" applyFont="1" applyFill="1"/>
    <xf numFmtId="0" fontId="18" fillId="4" borderId="0" xfId="4" applyFont="1" applyFill="1" applyBorder="1"/>
    <xf numFmtId="0" fontId="18" fillId="4" borderId="0" xfId="4" applyFont="1" applyFill="1" applyBorder="1" applyAlignment="1">
      <alignment horizontal="center"/>
    </xf>
    <xf numFmtId="0" fontId="18" fillId="4" borderId="4" xfId="4" applyFont="1" applyFill="1" applyBorder="1" applyAlignment="1">
      <alignment horizontal="center"/>
    </xf>
    <xf numFmtId="0" fontId="18" fillId="4" borderId="0" xfId="4" applyFont="1" applyFill="1" applyAlignment="1">
      <alignment horizontal="center"/>
    </xf>
    <xf numFmtId="0" fontId="18" fillId="4" borderId="0" xfId="4" applyFont="1" applyFill="1" applyAlignment="1"/>
    <xf numFmtId="37" fontId="12" fillId="7" borderId="16" xfId="4" applyNumberFormat="1" applyFont="1" applyFill="1" applyBorder="1" applyAlignment="1">
      <alignment horizontal="center" wrapText="1"/>
    </xf>
    <xf numFmtId="0" fontId="17" fillId="4" borderId="0" xfId="4" applyFont="1" applyFill="1"/>
    <xf numFmtId="0" fontId="37" fillId="4" borderId="11" xfId="4" applyFont="1" applyFill="1" applyBorder="1"/>
    <xf numFmtId="0" fontId="37" fillId="4" borderId="7" xfId="4" applyFont="1" applyFill="1" applyBorder="1"/>
    <xf numFmtId="0" fontId="37" fillId="4" borderId="8" xfId="4" applyFont="1" applyFill="1" applyBorder="1"/>
    <xf numFmtId="43" fontId="37" fillId="4" borderId="8" xfId="2" applyFont="1" applyFill="1" applyBorder="1" applyAlignment="1">
      <alignment horizontal="center"/>
    </xf>
    <xf numFmtId="43" fontId="37" fillId="4" borderId="17" xfId="2" applyFont="1" applyFill="1" applyBorder="1" applyAlignment="1">
      <alignment horizontal="center"/>
    </xf>
    <xf numFmtId="43" fontId="34" fillId="4" borderId="18" xfId="2" applyFont="1" applyFill="1" applyBorder="1" applyAlignment="1">
      <alignment vertical="center" wrapText="1"/>
    </xf>
    <xf numFmtId="0" fontId="37" fillId="4" borderId="1" xfId="4" applyFont="1" applyFill="1" applyBorder="1" applyAlignment="1">
      <alignment horizontal="center" vertical="center"/>
    </xf>
    <xf numFmtId="0" fontId="38" fillId="4" borderId="0" xfId="4" applyFont="1" applyFill="1"/>
    <xf numFmtId="0" fontId="37" fillId="4" borderId="3" xfId="4" applyFont="1" applyFill="1" applyBorder="1" applyAlignment="1">
      <alignment horizontal="center" vertical="center"/>
    </xf>
    <xf numFmtId="0" fontId="37" fillId="4" borderId="4" xfId="4" applyFont="1" applyFill="1" applyBorder="1" applyAlignment="1">
      <alignment horizontal="center" vertical="center"/>
    </xf>
    <xf numFmtId="0" fontId="37" fillId="4" borderId="5" xfId="4" applyFont="1" applyFill="1" applyBorder="1" applyAlignment="1">
      <alignment wrapText="1"/>
    </xf>
    <xf numFmtId="43" fontId="37" fillId="4" borderId="5" xfId="2" applyFont="1" applyFill="1" applyBorder="1" applyAlignment="1">
      <alignment horizontal="center"/>
    </xf>
    <xf numFmtId="43" fontId="37" fillId="4" borderId="19" xfId="2" applyFont="1" applyFill="1" applyBorder="1" applyAlignment="1">
      <alignment horizontal="center"/>
    </xf>
    <xf numFmtId="0" fontId="38" fillId="4" borderId="9" xfId="4" applyFont="1" applyFill="1" applyBorder="1" applyAlignment="1">
      <alignment horizontal="centerContinuous"/>
    </xf>
    <xf numFmtId="0" fontId="38" fillId="4" borderId="6" xfId="4" applyFont="1" applyFill="1" applyBorder="1" applyAlignment="1">
      <alignment horizontal="centerContinuous"/>
    </xf>
    <xf numFmtId="0" fontId="38" fillId="4" borderId="10" xfId="4" applyFont="1" applyFill="1" applyBorder="1" applyAlignment="1">
      <alignment horizontal="left" wrapText="1"/>
    </xf>
    <xf numFmtId="0" fontId="3" fillId="4" borderId="7" xfId="0" applyFont="1" applyFill="1" applyBorder="1" applyAlignment="1">
      <alignment vertical="top" wrapText="1"/>
    </xf>
    <xf numFmtId="43" fontId="3" fillId="4" borderId="7" xfId="2" applyFont="1" applyFill="1" applyBorder="1" applyAlignment="1">
      <alignment vertical="top" wrapText="1"/>
    </xf>
    <xf numFmtId="0" fontId="38" fillId="4" borderId="1" xfId="4" applyFont="1" applyFill="1" applyBorder="1" applyAlignment="1">
      <alignment horizontal="left"/>
    </xf>
    <xf numFmtId="0" fontId="38" fillId="4" borderId="0" xfId="4" applyFont="1" applyFill="1" applyBorder="1" applyAlignment="1">
      <alignment horizontal="left"/>
    </xf>
    <xf numFmtId="43" fontId="33" fillId="4" borderId="18" xfId="2" applyFont="1" applyFill="1" applyBorder="1" applyAlignment="1">
      <alignment vertical="center" wrapText="1"/>
    </xf>
    <xf numFmtId="0" fontId="34" fillId="4" borderId="2" xfId="0" applyFont="1" applyFill="1" applyBorder="1" applyAlignment="1">
      <alignment vertical="center" wrapText="1"/>
    </xf>
    <xf numFmtId="43" fontId="37" fillId="4" borderId="18" xfId="2" applyFont="1" applyFill="1" applyBorder="1" applyAlignment="1">
      <alignment horizontal="center"/>
    </xf>
    <xf numFmtId="43" fontId="38" fillId="4" borderId="18" xfId="2" applyFont="1" applyFill="1" applyBorder="1" applyAlignment="1">
      <alignment horizontal="center"/>
    </xf>
    <xf numFmtId="0" fontId="18" fillId="0" borderId="0" xfId="0" applyFont="1"/>
    <xf numFmtId="0" fontId="17" fillId="4" borderId="1" xfId="0" applyFont="1" applyFill="1" applyBorder="1" applyAlignment="1">
      <alignment horizontal="justify" vertical="center" wrapText="1"/>
    </xf>
    <xf numFmtId="0" fontId="17" fillId="4" borderId="18" xfId="0" applyFont="1" applyFill="1" applyBorder="1" applyAlignment="1">
      <alignment horizontal="justify" vertical="center" wrapText="1"/>
    </xf>
    <xf numFmtId="0" fontId="17" fillId="4" borderId="1" xfId="0" applyFont="1" applyFill="1" applyBorder="1" applyAlignment="1">
      <alignment horizontal="justify" vertical="top" wrapText="1"/>
    </xf>
    <xf numFmtId="43" fontId="17" fillId="4" borderId="18" xfId="2" applyFont="1" applyFill="1" applyBorder="1" applyAlignment="1">
      <alignment horizontal="right" vertical="top" wrapText="1"/>
    </xf>
    <xf numFmtId="0" fontId="17" fillId="4" borderId="2" xfId="0" applyFont="1" applyFill="1" applyBorder="1" applyAlignment="1">
      <alignment horizontal="justify" vertical="top" wrapText="1"/>
    </xf>
    <xf numFmtId="0" fontId="17" fillId="4" borderId="3" xfId="0" applyFont="1" applyFill="1" applyBorder="1" applyAlignment="1">
      <alignment horizontal="justify" vertical="top" wrapText="1"/>
    </xf>
    <xf numFmtId="0" fontId="17" fillId="4" borderId="5" xfId="0" applyFont="1" applyFill="1" applyBorder="1" applyAlignment="1">
      <alignment horizontal="justify" vertical="top" wrapText="1"/>
    </xf>
    <xf numFmtId="43" fontId="17" fillId="4" borderId="19" xfId="2" applyFont="1" applyFill="1" applyBorder="1" applyAlignment="1">
      <alignment horizontal="justify" vertical="top" wrapText="1"/>
    </xf>
    <xf numFmtId="0" fontId="18" fillId="4" borderId="3" xfId="0" applyFont="1" applyFill="1" applyBorder="1" applyAlignment="1">
      <alignment horizontal="justify" vertical="top" wrapText="1"/>
    </xf>
    <xf numFmtId="0" fontId="18" fillId="4" borderId="5" xfId="0" applyFont="1" applyFill="1" applyBorder="1" applyAlignment="1">
      <alignment horizontal="justify" vertical="top" wrapText="1"/>
    </xf>
    <xf numFmtId="43" fontId="18" fillId="4" borderId="19" xfId="2" applyFont="1" applyFill="1" applyBorder="1" applyAlignment="1">
      <alignment horizontal="right" vertical="top" wrapText="1"/>
    </xf>
    <xf numFmtId="0" fontId="17" fillId="4" borderId="11" xfId="0" applyFont="1" applyFill="1" applyBorder="1" applyAlignment="1">
      <alignment horizontal="justify" vertical="center" wrapText="1"/>
    </xf>
    <xf numFmtId="0" fontId="17" fillId="4" borderId="8" xfId="0" applyFont="1" applyFill="1" applyBorder="1" applyAlignment="1">
      <alignment horizontal="justify" vertical="center" wrapText="1"/>
    </xf>
    <xf numFmtId="43" fontId="17" fillId="4" borderId="17" xfId="2" applyFont="1" applyFill="1" applyBorder="1" applyAlignment="1">
      <alignment horizontal="justify" vertical="center" wrapText="1"/>
    </xf>
    <xf numFmtId="0" fontId="18" fillId="4" borderId="2" xfId="0" applyFont="1" applyFill="1" applyBorder="1" applyAlignment="1">
      <alignment horizontal="justify" vertical="center" wrapText="1"/>
    </xf>
    <xf numFmtId="43" fontId="17" fillId="4" borderId="18" xfId="2" applyFont="1" applyFill="1" applyBorder="1" applyAlignment="1">
      <alignment horizontal="right" vertical="center" wrapText="1"/>
    </xf>
    <xf numFmtId="0" fontId="18" fillId="4" borderId="1" xfId="0" applyFont="1" applyFill="1" applyBorder="1" applyAlignment="1">
      <alignment horizontal="justify" vertical="center" wrapText="1"/>
    </xf>
    <xf numFmtId="0" fontId="18" fillId="4" borderId="3" xfId="0" applyFont="1" applyFill="1" applyBorder="1" applyAlignment="1">
      <alignment horizontal="justify" vertical="center" wrapText="1"/>
    </xf>
    <xf numFmtId="0" fontId="18" fillId="4" borderId="5" xfId="0" applyFont="1" applyFill="1" applyBorder="1" applyAlignment="1">
      <alignment horizontal="justify" vertical="center" wrapText="1"/>
    </xf>
    <xf numFmtId="43" fontId="17" fillId="4" borderId="19" xfId="2" applyFont="1" applyFill="1" applyBorder="1" applyAlignment="1">
      <alignment horizontal="justify" vertical="center" wrapText="1"/>
    </xf>
    <xf numFmtId="43" fontId="18" fillId="4" borderId="19" xfId="2" applyFont="1" applyFill="1" applyBorder="1" applyAlignment="1">
      <alignment horizontal="right" vertical="center" wrapText="1"/>
    </xf>
    <xf numFmtId="0" fontId="26" fillId="0" borderId="0" xfId="0" applyFont="1" applyAlignment="1">
      <alignment horizontal="center"/>
    </xf>
    <xf numFmtId="0" fontId="34" fillId="4" borderId="0" xfId="0" applyFont="1" applyFill="1" applyBorder="1" applyAlignment="1">
      <alignment vertical="center" wrapText="1"/>
    </xf>
    <xf numFmtId="0" fontId="18" fillId="4" borderId="9" xfId="0" applyFont="1" applyFill="1" applyBorder="1" applyAlignment="1">
      <alignment horizontal="justify" vertical="center" wrapText="1"/>
    </xf>
    <xf numFmtId="0" fontId="3" fillId="0" borderId="0" xfId="0" applyFont="1" applyFill="1" applyBorder="1"/>
    <xf numFmtId="0" fontId="3" fillId="0" borderId="4" xfId="0" applyFont="1" applyFill="1" applyBorder="1"/>
    <xf numFmtId="0" fontId="3" fillId="0" borderId="0" xfId="0" applyFont="1" applyFill="1"/>
    <xf numFmtId="0" fontId="17" fillId="4" borderId="11" xfId="0" applyFont="1" applyFill="1" applyBorder="1" applyAlignment="1">
      <alignment horizontal="left" vertical="center" wrapText="1"/>
    </xf>
    <xf numFmtId="0" fontId="17" fillId="4" borderId="17" xfId="0" applyFont="1" applyFill="1" applyBorder="1" applyAlignment="1">
      <alignment horizontal="justify" vertical="center" wrapText="1"/>
    </xf>
    <xf numFmtId="43" fontId="18" fillId="4" borderId="18" xfId="0" applyNumberFormat="1" applyFont="1" applyFill="1" applyBorder="1" applyAlignment="1">
      <alignment horizontal="right" vertical="top" wrapText="1"/>
    </xf>
    <xf numFmtId="0" fontId="17" fillId="0" borderId="0" xfId="0" applyFont="1" applyAlignment="1">
      <alignment vertical="top"/>
    </xf>
    <xf numFmtId="0" fontId="17" fillId="4" borderId="1" xfId="0" applyFont="1" applyFill="1" applyBorder="1" applyAlignment="1">
      <alignment horizontal="left" vertical="top"/>
    </xf>
    <xf numFmtId="0" fontId="17" fillId="4" borderId="2" xfId="0" applyFont="1" applyFill="1" applyBorder="1" applyAlignment="1">
      <alignment horizontal="justify" vertical="top"/>
    </xf>
    <xf numFmtId="0" fontId="17" fillId="4" borderId="18" xfId="0" applyFont="1" applyFill="1" applyBorder="1" applyAlignment="1">
      <alignment horizontal="right" vertical="top" wrapText="1"/>
    </xf>
    <xf numFmtId="43" fontId="18" fillId="4" borderId="18" xfId="2" applyFont="1" applyFill="1" applyBorder="1" applyAlignment="1">
      <alignment horizontal="right" vertical="top"/>
    </xf>
    <xf numFmtId="0" fontId="18" fillId="4" borderId="0" xfId="0" applyFont="1" applyFill="1" applyAlignment="1">
      <alignment vertical="top"/>
    </xf>
    <xf numFmtId="0" fontId="18" fillId="0" borderId="0" xfId="0" applyFont="1" applyAlignment="1">
      <alignment vertical="top"/>
    </xf>
    <xf numFmtId="0" fontId="17" fillId="4" borderId="18" xfId="0" applyFont="1" applyFill="1" applyBorder="1" applyAlignment="1">
      <alignment horizontal="right" vertical="top"/>
    </xf>
    <xf numFmtId="43" fontId="17" fillId="4" borderId="18" xfId="2" applyFont="1" applyFill="1" applyBorder="1" applyAlignment="1">
      <alignment horizontal="right" vertical="top"/>
    </xf>
    <xf numFmtId="0" fontId="17" fillId="4" borderId="3" xfId="0" applyFont="1" applyFill="1" applyBorder="1" applyAlignment="1">
      <alignment horizontal="left" vertical="top"/>
    </xf>
    <xf numFmtId="0" fontId="17" fillId="4" borderId="5" xfId="0" applyFont="1" applyFill="1" applyBorder="1" applyAlignment="1">
      <alignment vertical="top"/>
    </xf>
    <xf numFmtId="43" fontId="17" fillId="4" borderId="19" xfId="2" applyFont="1" applyFill="1" applyBorder="1" applyAlignment="1">
      <alignment horizontal="right" vertical="top"/>
    </xf>
    <xf numFmtId="0" fontId="18" fillId="4" borderId="3" xfId="0" applyFont="1" applyFill="1" applyBorder="1" applyAlignment="1">
      <alignment horizontal="left" vertical="top"/>
    </xf>
    <xf numFmtId="0" fontId="18" fillId="4" borderId="5" xfId="0" applyFont="1" applyFill="1" applyBorder="1" applyAlignment="1">
      <alignment vertical="top"/>
    </xf>
    <xf numFmtId="43" fontId="18" fillId="4" borderId="19" xfId="2" applyFont="1" applyFill="1" applyBorder="1" applyAlignment="1">
      <alignment horizontal="right" vertical="top"/>
    </xf>
    <xf numFmtId="0" fontId="39" fillId="0" borderId="0" xfId="0" applyFont="1" applyAlignment="1">
      <alignment horizontal="center"/>
    </xf>
    <xf numFmtId="0" fontId="17" fillId="0" borderId="0" xfId="0" applyFont="1" applyAlignment="1">
      <alignment horizontal="left"/>
    </xf>
    <xf numFmtId="0" fontId="12" fillId="8" borderId="16" xfId="0" applyFont="1" applyFill="1" applyBorder="1" applyAlignment="1">
      <alignment horizontal="center"/>
    </xf>
    <xf numFmtId="0" fontId="17" fillId="4" borderId="16" xfId="0" applyFont="1" applyFill="1" applyBorder="1"/>
    <xf numFmtId="0" fontId="19" fillId="4" borderId="16" xfId="0" applyFont="1" applyFill="1" applyBorder="1"/>
    <xf numFmtId="0" fontId="17" fillId="4" borderId="19" xfId="0" applyFont="1" applyFill="1" applyBorder="1" applyAlignment="1">
      <alignment horizontal="center"/>
    </xf>
    <xf numFmtId="0" fontId="12" fillId="4" borderId="4" xfId="0" applyFont="1" applyFill="1" applyBorder="1" applyAlignment="1">
      <alignment horizontal="left"/>
    </xf>
    <xf numFmtId="0" fontId="12" fillId="8" borderId="16" xfId="0" applyFont="1" applyFill="1" applyBorder="1" applyAlignment="1">
      <alignment horizontal="center" vertical="center" wrapText="1"/>
    </xf>
    <xf numFmtId="0" fontId="17" fillId="4" borderId="22" xfId="0" applyFont="1" applyFill="1" applyBorder="1" applyAlignment="1">
      <alignment horizontal="justify" vertical="center" wrapText="1"/>
    </xf>
    <xf numFmtId="0" fontId="18" fillId="4" borderId="23" xfId="0" applyFont="1" applyFill="1" applyBorder="1" applyAlignment="1">
      <alignment horizontal="justify" vertical="center" wrapText="1"/>
    </xf>
    <xf numFmtId="0" fontId="17" fillId="4" borderId="24" xfId="0" applyFont="1" applyFill="1" applyBorder="1" applyAlignment="1">
      <alignment horizontal="right" vertical="center" wrapText="1"/>
    </xf>
    <xf numFmtId="0" fontId="17" fillId="4" borderId="28" xfId="0" applyFont="1" applyFill="1" applyBorder="1" applyAlignment="1">
      <alignment horizontal="right" vertical="center" wrapText="1"/>
    </xf>
    <xf numFmtId="0" fontId="17" fillId="4" borderId="29" xfId="0" applyFont="1" applyFill="1" applyBorder="1" applyAlignment="1">
      <alignment horizontal="right" vertical="center" wrapText="1"/>
    </xf>
    <xf numFmtId="0" fontId="17" fillId="4" borderId="30" xfId="0" applyFont="1" applyFill="1" applyBorder="1" applyAlignment="1">
      <alignment horizontal="right" vertical="center" wrapText="1"/>
    </xf>
    <xf numFmtId="0" fontId="17" fillId="4" borderId="0" xfId="0" applyFont="1" applyFill="1" applyBorder="1" applyAlignment="1">
      <alignment horizontal="right" vertical="center" wrapText="1"/>
    </xf>
    <xf numFmtId="0" fontId="17" fillId="4" borderId="31" xfId="0" applyFont="1" applyFill="1" applyBorder="1" applyAlignment="1">
      <alignment horizontal="right" vertical="center" wrapText="1"/>
    </xf>
    <xf numFmtId="0" fontId="18" fillId="4" borderId="22" xfId="0" applyFont="1" applyFill="1" applyBorder="1" applyAlignment="1">
      <alignment horizontal="justify" vertical="center" wrapText="1"/>
    </xf>
    <xf numFmtId="0" fontId="17" fillId="4" borderId="37" xfId="0" applyFont="1" applyFill="1" applyBorder="1" applyAlignment="1">
      <alignment horizontal="right" vertical="center" wrapText="1"/>
    </xf>
    <xf numFmtId="0" fontId="17" fillId="4" borderId="38" xfId="0" applyFont="1" applyFill="1" applyBorder="1" applyAlignment="1">
      <alignment horizontal="right" vertical="center" wrapText="1"/>
    </xf>
    <xf numFmtId="0" fontId="17" fillId="4" borderId="32" xfId="0" applyFont="1" applyFill="1" applyBorder="1" applyAlignment="1">
      <alignment horizontal="justify" vertical="center" wrapText="1"/>
    </xf>
    <xf numFmtId="0" fontId="18" fillId="4" borderId="33" xfId="0" applyFont="1" applyFill="1" applyBorder="1" applyAlignment="1">
      <alignment horizontal="justify" vertical="center" wrapText="1"/>
    </xf>
    <xf numFmtId="0" fontId="17" fillId="4" borderId="34" xfId="0" applyFont="1" applyFill="1" applyBorder="1" applyAlignment="1">
      <alignment horizontal="right" vertical="center" wrapText="1"/>
    </xf>
    <xf numFmtId="0" fontId="17" fillId="4" borderId="35" xfId="0" applyFont="1" applyFill="1" applyBorder="1" applyAlignment="1">
      <alignment horizontal="right" vertical="center" wrapText="1"/>
    </xf>
    <xf numFmtId="0" fontId="12" fillId="8" borderId="26" xfId="0" applyFont="1" applyFill="1" applyBorder="1" applyAlignment="1">
      <alignment horizontal="center" vertical="center" wrapText="1"/>
    </xf>
    <xf numFmtId="0" fontId="12" fillId="8" borderId="36" xfId="0" applyFont="1" applyFill="1" applyBorder="1" applyAlignment="1">
      <alignment horizontal="center" vertical="center" wrapText="1"/>
    </xf>
    <xf numFmtId="0" fontId="17" fillId="4" borderId="25" xfId="0" applyFont="1" applyFill="1" applyBorder="1" applyAlignment="1">
      <alignment horizontal="justify" vertical="center" wrapText="1"/>
    </xf>
    <xf numFmtId="0" fontId="17" fillId="4" borderId="29" xfId="0" applyFont="1" applyFill="1" applyBorder="1" applyAlignment="1">
      <alignment horizontal="justify" vertical="center" wrapText="1"/>
    </xf>
    <xf numFmtId="0" fontId="17" fillId="4" borderId="30" xfId="0" applyFont="1" applyFill="1" applyBorder="1" applyAlignment="1">
      <alignment horizontal="justify" vertical="center" wrapText="1"/>
    </xf>
    <xf numFmtId="0" fontId="17" fillId="4" borderId="20" xfId="0" applyFont="1" applyFill="1" applyBorder="1" applyAlignment="1">
      <alignment horizontal="justify" vertical="center" wrapText="1"/>
    </xf>
    <xf numFmtId="0" fontId="18" fillId="4" borderId="32" xfId="0" applyFont="1" applyFill="1" applyBorder="1" applyAlignment="1">
      <alignment horizontal="justify" vertical="center" wrapText="1"/>
    </xf>
    <xf numFmtId="0" fontId="18" fillId="4" borderId="37" xfId="0" applyFont="1" applyFill="1" applyBorder="1" applyAlignment="1">
      <alignment horizontal="justify" vertical="center" wrapText="1"/>
    </xf>
    <xf numFmtId="0" fontId="18" fillId="4" borderId="34" xfId="0" applyFont="1" applyFill="1" applyBorder="1" applyAlignment="1">
      <alignment horizontal="right" vertical="center" wrapText="1"/>
    </xf>
    <xf numFmtId="0" fontId="18" fillId="4" borderId="35" xfId="0" applyFont="1" applyFill="1" applyBorder="1" applyAlignment="1">
      <alignment horizontal="right" vertical="center" wrapText="1"/>
    </xf>
    <xf numFmtId="0" fontId="12" fillId="8" borderId="24" xfId="0" applyFont="1" applyFill="1" applyBorder="1" applyAlignment="1">
      <alignment horizontal="center" vertical="center" wrapText="1"/>
    </xf>
    <xf numFmtId="0" fontId="12" fillId="8" borderId="28" xfId="0" applyFont="1" applyFill="1" applyBorder="1" applyAlignment="1">
      <alignment horizontal="center" vertical="center" wrapText="1"/>
    </xf>
    <xf numFmtId="0" fontId="18" fillId="4" borderId="0" xfId="0" applyFont="1" applyFill="1" applyBorder="1" applyAlignment="1">
      <alignment horizontal="justify" vertical="center" wrapText="1"/>
    </xf>
    <xf numFmtId="0" fontId="18" fillId="4" borderId="24" xfId="0" applyFont="1" applyFill="1" applyBorder="1" applyAlignment="1">
      <alignment horizontal="right" vertical="center" wrapText="1"/>
    </xf>
    <xf numFmtId="0" fontId="18" fillId="4" borderId="28" xfId="0" applyFont="1" applyFill="1" applyBorder="1" applyAlignment="1">
      <alignment horizontal="right" vertical="center" wrapText="1"/>
    </xf>
    <xf numFmtId="0" fontId="17" fillId="4" borderId="2" xfId="0" applyFont="1" applyFill="1" applyBorder="1" applyAlignment="1">
      <alignment horizontal="right" vertical="center" wrapText="1"/>
    </xf>
    <xf numFmtId="0" fontId="17" fillId="4" borderId="18" xfId="0" applyFont="1" applyFill="1" applyBorder="1" applyAlignment="1">
      <alignment horizontal="right" vertical="center" wrapText="1"/>
    </xf>
    <xf numFmtId="43" fontId="18" fillId="4" borderId="2" xfId="0" applyNumberFormat="1" applyFont="1" applyFill="1" applyBorder="1" applyAlignment="1">
      <alignment horizontal="right" vertical="center" wrapText="1"/>
    </xf>
    <xf numFmtId="0" fontId="18" fillId="4" borderId="2" xfId="0" applyFont="1" applyFill="1" applyBorder="1" applyAlignment="1">
      <alignment horizontal="right" vertical="center" wrapText="1"/>
    </xf>
    <xf numFmtId="0" fontId="18" fillId="4" borderId="18" xfId="0" applyFont="1" applyFill="1" applyBorder="1" applyAlignment="1">
      <alignment horizontal="right" vertical="center" wrapText="1"/>
    </xf>
    <xf numFmtId="0" fontId="17" fillId="4" borderId="3" xfId="0" applyFont="1" applyFill="1" applyBorder="1" applyAlignment="1">
      <alignment horizontal="justify" vertical="center" wrapText="1"/>
    </xf>
    <xf numFmtId="0" fontId="17" fillId="4" borderId="4" xfId="0" applyFont="1" applyFill="1" applyBorder="1" applyAlignment="1">
      <alignment horizontal="justify" vertical="center" wrapText="1"/>
    </xf>
    <xf numFmtId="0" fontId="17" fillId="4" borderId="5" xfId="0" applyFont="1" applyFill="1" applyBorder="1" applyAlignment="1">
      <alignment horizontal="justify" vertical="center" wrapText="1"/>
    </xf>
    <xf numFmtId="0" fontId="17" fillId="4" borderId="5" xfId="0" applyFont="1" applyFill="1" applyBorder="1" applyAlignment="1">
      <alignment horizontal="right" vertical="center" wrapText="1"/>
    </xf>
    <xf numFmtId="0" fontId="17" fillId="4" borderId="19" xfId="0" applyFont="1" applyFill="1" applyBorder="1" applyAlignment="1">
      <alignment horizontal="right" vertical="center" wrapText="1"/>
    </xf>
    <xf numFmtId="0" fontId="18" fillId="4" borderId="19" xfId="0" applyFont="1" applyFill="1" applyBorder="1" applyAlignment="1">
      <alignment horizontal="right" vertical="center" wrapText="1"/>
    </xf>
    <xf numFmtId="0" fontId="18" fillId="7" borderId="16" xfId="0" applyFont="1" applyFill="1" applyBorder="1" applyAlignment="1">
      <alignment horizontal="center" wrapText="1"/>
    </xf>
    <xf numFmtId="0" fontId="17" fillId="4" borderId="0" xfId="0" applyFont="1" applyFill="1" applyBorder="1" applyAlignment="1">
      <alignment vertical="center" wrapText="1"/>
    </xf>
    <xf numFmtId="0" fontId="1" fillId="4" borderId="0" xfId="0" applyFont="1" applyFill="1" applyBorder="1" applyAlignment="1">
      <alignment vertical="top"/>
    </xf>
    <xf numFmtId="0" fontId="12" fillId="7" borderId="7" xfId="0" applyFont="1" applyFill="1" applyBorder="1" applyAlignment="1">
      <alignment horizontal="centerContinuous"/>
    </xf>
    <xf numFmtId="0" fontId="12" fillId="4" borderId="1" xfId="1" applyNumberFormat="1" applyFont="1" applyFill="1" applyBorder="1" applyAlignment="1">
      <alignment vertical="center"/>
    </xf>
    <xf numFmtId="49" fontId="12" fillId="4" borderId="18" xfId="0" applyNumberFormat="1" applyFont="1" applyFill="1" applyBorder="1" applyAlignment="1">
      <alignment horizontal="left" wrapText="1"/>
    </xf>
    <xf numFmtId="0" fontId="12" fillId="7" borderId="6" xfId="3" applyFont="1" applyFill="1" applyBorder="1" applyAlignment="1">
      <alignment horizontal="center" vertical="center"/>
    </xf>
    <xf numFmtId="0" fontId="3" fillId="4" borderId="0" xfId="0" applyFont="1" applyFill="1" applyBorder="1" applyAlignment="1">
      <alignment horizontal="left" vertical="top" wrapText="1"/>
    </xf>
    <xf numFmtId="0" fontId="12" fillId="4" borderId="0" xfId="0" applyFont="1" applyFill="1" applyBorder="1" applyAlignment="1">
      <alignment vertical="top" wrapText="1"/>
    </xf>
    <xf numFmtId="0" fontId="12" fillId="4" borderId="0" xfId="0" applyFont="1" applyFill="1" applyBorder="1" applyAlignment="1">
      <alignment horizontal="left" vertical="top" wrapText="1"/>
    </xf>
    <xf numFmtId="0" fontId="21" fillId="4" borderId="0" xfId="0" applyFont="1" applyFill="1" applyBorder="1" applyAlignment="1">
      <alignment vertical="top" wrapText="1"/>
    </xf>
    <xf numFmtId="0" fontId="12" fillId="7" borderId="0" xfId="0" applyFont="1" applyFill="1" applyBorder="1" applyAlignment="1">
      <alignment horizontal="center"/>
    </xf>
    <xf numFmtId="0" fontId="17" fillId="4" borderId="0" xfId="0" applyFont="1" applyFill="1" applyBorder="1" applyAlignment="1">
      <alignment horizontal="left" vertical="top"/>
    </xf>
    <xf numFmtId="0" fontId="12" fillId="7" borderId="7" xfId="3" applyFont="1" applyFill="1" applyBorder="1" applyAlignment="1">
      <alignment horizontal="center" vertical="center" wrapText="1"/>
    </xf>
    <xf numFmtId="0" fontId="12" fillId="7" borderId="4" xfId="3" applyFont="1" applyFill="1" applyBorder="1" applyAlignment="1">
      <alignment horizontal="center" vertical="center" wrapText="1"/>
    </xf>
    <xf numFmtId="0" fontId="17" fillId="0" borderId="7" xfId="0" applyFont="1" applyBorder="1" applyAlignment="1">
      <alignment horizontal="center"/>
    </xf>
    <xf numFmtId="0" fontId="17" fillId="0" borderId="0" xfId="0" applyFont="1" applyBorder="1" applyAlignment="1">
      <alignment horizontal="center"/>
    </xf>
    <xf numFmtId="0" fontId="17" fillId="0" borderId="0" xfId="0" applyFont="1" applyAlignment="1">
      <alignment horizontal="center"/>
    </xf>
    <xf numFmtId="0" fontId="12" fillId="4" borderId="0" xfId="0" applyFont="1" applyFill="1" applyBorder="1" applyAlignment="1" applyProtection="1">
      <alignment horizontal="left" vertical="top"/>
    </xf>
    <xf numFmtId="0" fontId="12" fillId="4" borderId="0" xfId="0" applyFont="1" applyFill="1" applyBorder="1" applyAlignment="1" applyProtection="1">
      <alignment horizontal="center" vertical="top"/>
    </xf>
    <xf numFmtId="0" fontId="18" fillId="4" borderId="0" xfId="0" applyFont="1" applyFill="1" applyBorder="1" applyAlignment="1">
      <alignment horizontal="left" vertical="top" wrapText="1"/>
    </xf>
    <xf numFmtId="0" fontId="33" fillId="7" borderId="16" xfId="0" applyFont="1" applyFill="1" applyBorder="1" applyAlignment="1">
      <alignment vertical="center"/>
    </xf>
    <xf numFmtId="0" fontId="13" fillId="0" borderId="0" xfId="0" applyFont="1" applyBorder="1" applyAlignment="1">
      <alignment horizontal="center"/>
    </xf>
    <xf numFmtId="0" fontId="17" fillId="4" borderId="0" xfId="0" applyFont="1" applyFill="1" applyBorder="1"/>
    <xf numFmtId="37" fontId="12" fillId="7" borderId="16" xfId="4" applyNumberFormat="1" applyFont="1" applyFill="1" applyBorder="1" applyAlignment="1">
      <alignment horizontal="center" vertical="center"/>
    </xf>
    <xf numFmtId="0" fontId="12" fillId="7" borderId="16" xfId="0" applyFont="1" applyFill="1" applyBorder="1" applyAlignment="1">
      <alignment horizontal="center" vertical="center" wrapText="1"/>
    </xf>
    <xf numFmtId="0" fontId="17" fillId="4" borderId="16" xfId="0" applyFont="1" applyFill="1" applyBorder="1" applyAlignment="1">
      <alignment horizontal="center"/>
    </xf>
    <xf numFmtId="0" fontId="17" fillId="4" borderId="16" xfId="0" applyFont="1" applyFill="1" applyBorder="1" applyAlignment="1">
      <alignment horizontal="right"/>
    </xf>
    <xf numFmtId="0" fontId="17" fillId="4" borderId="0" xfId="0" applyFont="1" applyFill="1" applyBorder="1" applyAlignment="1">
      <alignment horizontal="justify" vertical="center" wrapText="1"/>
    </xf>
    <xf numFmtId="0" fontId="17" fillId="4" borderId="2" xfId="0" applyFont="1" applyFill="1" applyBorder="1" applyAlignment="1">
      <alignment horizontal="justify"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8" fillId="7" borderId="9" xfId="0" applyFont="1" applyFill="1" applyBorder="1" applyAlignment="1">
      <alignment horizontal="center"/>
    </xf>
    <xf numFmtId="43" fontId="18" fillId="7" borderId="16" xfId="2" applyFont="1" applyFill="1" applyBorder="1"/>
    <xf numFmtId="171" fontId="17" fillId="4" borderId="0" xfId="0" applyNumberFormat="1" applyFont="1" applyFill="1"/>
    <xf numFmtId="43" fontId="12" fillId="7" borderId="16" xfId="2" applyFont="1" applyFill="1" applyBorder="1" applyAlignment="1">
      <alignment horizontal="right" vertical="center"/>
    </xf>
    <xf numFmtId="43" fontId="12" fillId="7" borderId="16" xfId="2" applyFont="1" applyFill="1" applyBorder="1" applyAlignment="1">
      <alignment horizontal="center" vertical="center"/>
    </xf>
    <xf numFmtId="167" fontId="12" fillId="7" borderId="16" xfId="0" applyNumberFormat="1" applyFont="1" applyFill="1" applyBorder="1"/>
    <xf numFmtId="49" fontId="12" fillId="7" borderId="10" xfId="0" applyNumberFormat="1" applyFont="1" applyFill="1" applyBorder="1" applyAlignment="1">
      <alignment vertical="center"/>
    </xf>
    <xf numFmtId="43" fontId="34" fillId="4" borderId="19" xfId="2" applyFont="1" applyFill="1" applyBorder="1" applyAlignment="1">
      <alignment vertical="center" wrapText="1"/>
    </xf>
    <xf numFmtId="43" fontId="17" fillId="0" borderId="0" xfId="0" applyNumberFormat="1" applyFont="1"/>
    <xf numFmtId="0" fontId="37" fillId="4" borderId="11" xfId="4" applyFont="1" applyFill="1" applyBorder="1" applyAlignment="1">
      <alignment horizontal="left"/>
    </xf>
    <xf numFmtId="0" fontId="37" fillId="4" borderId="1" xfId="4" applyFont="1" applyFill="1" applyBorder="1" applyAlignment="1">
      <alignment horizontal="left" vertical="center"/>
    </xf>
    <xf numFmtId="0" fontId="37" fillId="4" borderId="1" xfId="4" applyFont="1" applyFill="1" applyBorder="1" applyAlignment="1">
      <alignment horizontal="left"/>
    </xf>
    <xf numFmtId="43" fontId="33" fillId="4" borderId="1" xfId="2" applyFont="1" applyFill="1" applyBorder="1" applyAlignment="1">
      <alignment vertical="center" wrapText="1"/>
    </xf>
    <xf numFmtId="43" fontId="34" fillId="4" borderId="1" xfId="2" applyFont="1" applyFill="1" applyBorder="1" applyAlignment="1">
      <alignment vertical="center" wrapText="1"/>
    </xf>
    <xf numFmtId="43" fontId="33" fillId="4" borderId="2" xfId="2" applyFont="1" applyFill="1" applyBorder="1" applyAlignment="1">
      <alignment vertical="center" wrapText="1"/>
    </xf>
    <xf numFmtId="43" fontId="34" fillId="4" borderId="2" xfId="2" applyFont="1" applyFill="1" applyBorder="1" applyAlignment="1">
      <alignment vertical="center" wrapText="1"/>
    </xf>
    <xf numFmtId="43" fontId="38" fillId="4" borderId="17" xfId="2" applyFont="1" applyFill="1" applyBorder="1" applyAlignment="1">
      <alignment horizontal="center"/>
    </xf>
    <xf numFmtId="43" fontId="38" fillId="4" borderId="11" xfId="2" applyFont="1" applyFill="1" applyBorder="1" applyAlignment="1">
      <alignment horizontal="center"/>
    </xf>
    <xf numFmtId="43" fontId="38" fillId="4" borderId="8" xfId="2" applyFont="1" applyFill="1" applyBorder="1" applyAlignment="1">
      <alignment horizontal="center"/>
    </xf>
    <xf numFmtId="4" fontId="17" fillId="4" borderId="18" xfId="0" applyNumberFormat="1" applyFont="1" applyFill="1" applyBorder="1" applyAlignment="1">
      <alignment horizontal="right" vertical="top"/>
    </xf>
    <xf numFmtId="43" fontId="18" fillId="4" borderId="18" xfId="2" applyFont="1" applyFill="1" applyBorder="1" applyAlignment="1">
      <alignment horizontal="right" vertical="top" wrapText="1"/>
    </xf>
    <xf numFmtId="43" fontId="18" fillId="4" borderId="19" xfId="0" applyNumberFormat="1" applyFont="1" applyFill="1" applyBorder="1" applyAlignment="1">
      <alignment horizontal="right" vertical="center" wrapText="1"/>
    </xf>
    <xf numFmtId="49" fontId="12" fillId="0" borderId="0" xfId="0" applyNumberFormat="1" applyFont="1" applyFill="1" applyBorder="1" applyAlignment="1">
      <alignment horizontal="left"/>
    </xf>
    <xf numFmtId="172" fontId="12" fillId="0" borderId="0" xfId="0" applyNumberFormat="1" applyFont="1" applyFill="1" applyBorder="1"/>
    <xf numFmtId="173" fontId="12" fillId="0" borderId="0" xfId="0" applyNumberFormat="1" applyFont="1" applyFill="1" applyBorder="1"/>
    <xf numFmtId="0" fontId="28" fillId="0" borderId="0" xfId="0" applyFont="1" applyBorder="1"/>
    <xf numFmtId="167" fontId="30" fillId="0" borderId="18" xfId="0" applyNumberFormat="1" applyFont="1" applyFill="1" applyBorder="1"/>
    <xf numFmtId="0" fontId="30" fillId="0" borderId="19" xfId="0" applyFont="1" applyBorder="1"/>
    <xf numFmtId="0" fontId="38" fillId="4" borderId="10" xfId="4" applyFont="1" applyFill="1" applyBorder="1" applyAlignment="1">
      <alignment horizontal="left" wrapText="1" indent="1"/>
    </xf>
    <xf numFmtId="43" fontId="34" fillId="4" borderId="16" xfId="2" applyFont="1" applyFill="1" applyBorder="1" applyAlignment="1">
      <alignment vertical="center" wrapText="1"/>
    </xf>
    <xf numFmtId="0" fontId="3" fillId="4" borderId="0" xfId="0" applyFont="1" applyFill="1" applyAlignment="1">
      <alignment horizontal="left" vertical="top" wrapText="1"/>
    </xf>
    <xf numFmtId="49" fontId="17" fillId="0" borderId="0" xfId="0" applyNumberFormat="1" applyFont="1" applyFill="1" applyBorder="1" applyAlignment="1">
      <alignment horizontal="left"/>
    </xf>
    <xf numFmtId="0" fontId="17" fillId="0" borderId="0" xfId="0" applyFont="1" applyBorder="1" applyAlignment="1">
      <alignment horizontal="center"/>
    </xf>
    <xf numFmtId="0" fontId="17" fillId="4" borderId="0" xfId="0" applyFont="1" applyFill="1" applyBorder="1"/>
    <xf numFmtId="0" fontId="12" fillId="7" borderId="17" xfId="21" applyFont="1" applyFill="1" applyBorder="1" applyAlignment="1">
      <alignment horizontal="center" vertical="center" wrapText="1"/>
    </xf>
    <xf numFmtId="0" fontId="12" fillId="7" borderId="16" xfId="21" applyFont="1" applyFill="1" applyBorder="1" applyAlignment="1">
      <alignment horizontal="center" vertical="center" wrapText="1"/>
    </xf>
    <xf numFmtId="0" fontId="17" fillId="0" borderId="0" xfId="0" applyFont="1" applyAlignment="1">
      <alignment horizontal="center"/>
    </xf>
    <xf numFmtId="0" fontId="17" fillId="4" borderId="0" xfId="0" applyFont="1" applyFill="1" applyBorder="1"/>
    <xf numFmtId="49" fontId="12" fillId="4" borderId="17" xfId="0" applyNumberFormat="1" applyFont="1" applyFill="1" applyBorder="1" applyAlignment="1">
      <alignment horizontal="left" vertical="center" wrapText="1"/>
    </xf>
    <xf numFmtId="0" fontId="47" fillId="0" borderId="0" xfId="248" applyFont="1" applyAlignment="1">
      <alignment horizontal="center" vertical="center"/>
    </xf>
    <xf numFmtId="0" fontId="17"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justify" vertical="center"/>
    </xf>
    <xf numFmtId="0" fontId="18" fillId="0" borderId="0" xfId="0" applyFont="1" applyAlignment="1">
      <alignment horizontal="right" vertical="center"/>
    </xf>
    <xf numFmtId="4" fontId="17" fillId="0" borderId="18" xfId="0" applyNumberFormat="1" applyFont="1" applyFill="1" applyBorder="1" applyAlignment="1">
      <alignment horizontal="right" vertical="center" wrapText="1"/>
    </xf>
    <xf numFmtId="0" fontId="17" fillId="0" borderId="18" xfId="0" applyFont="1" applyFill="1" applyBorder="1" applyAlignment="1">
      <alignment horizontal="right" vertical="center" wrapText="1"/>
    </xf>
    <xf numFmtId="0" fontId="18" fillId="0" borderId="2" xfId="0" applyFont="1" applyFill="1" applyBorder="1" applyAlignment="1">
      <alignment horizontal="right" vertical="center" wrapText="1"/>
    </xf>
    <xf numFmtId="43" fontId="18" fillId="0" borderId="18" xfId="2" applyFont="1" applyFill="1" applyBorder="1" applyAlignment="1">
      <alignment horizontal="right" vertical="center" wrapText="1"/>
    </xf>
    <xf numFmtId="3" fontId="17" fillId="4" borderId="0" xfId="0" applyNumberFormat="1" applyFont="1" applyFill="1"/>
    <xf numFmtId="43" fontId="38" fillId="4" borderId="1" xfId="2" applyFont="1" applyFill="1" applyBorder="1" applyAlignment="1">
      <alignment horizontal="center"/>
    </xf>
    <xf numFmtId="43" fontId="33" fillId="4" borderId="17" xfId="2" applyFont="1" applyFill="1" applyBorder="1" applyAlignment="1">
      <alignment vertical="center" wrapText="1"/>
    </xf>
    <xf numFmtId="4" fontId="17" fillId="0" borderId="0" xfId="0" applyNumberFormat="1" applyFont="1"/>
    <xf numFmtId="4" fontId="0" fillId="0" borderId="0" xfId="0" applyNumberFormat="1"/>
    <xf numFmtId="43" fontId="18" fillId="0" borderId="17" xfId="2" applyFont="1" applyFill="1" applyBorder="1" applyAlignment="1">
      <alignment horizontal="right" vertical="center" wrapText="1"/>
    </xf>
    <xf numFmtId="43" fontId="18" fillId="0" borderId="7" xfId="2" applyFont="1" applyFill="1" applyBorder="1" applyAlignment="1">
      <alignment horizontal="right" vertical="center" wrapText="1"/>
    </xf>
    <xf numFmtId="43" fontId="18" fillId="0" borderId="0" xfId="2" applyFont="1" applyFill="1" applyBorder="1" applyAlignment="1">
      <alignment horizontal="right" vertical="center" wrapText="1"/>
    </xf>
    <xf numFmtId="4" fontId="17" fillId="0" borderId="18" xfId="0" applyNumberFormat="1" applyFont="1" applyFill="1" applyBorder="1"/>
    <xf numFmtId="0" fontId="18" fillId="0" borderId="18" xfId="0" applyFont="1" applyFill="1" applyBorder="1" applyAlignment="1">
      <alignment horizontal="right" vertical="center" wrapText="1"/>
    </xf>
    <xf numFmtId="43" fontId="17" fillId="0" borderId="0" xfId="2" applyFont="1"/>
    <xf numFmtId="43" fontId="8" fillId="0" borderId="0" xfId="0" applyNumberFormat="1" applyFont="1"/>
    <xf numFmtId="4" fontId="17" fillId="4" borderId="0" xfId="0" applyNumberFormat="1" applyFont="1" applyFill="1"/>
    <xf numFmtId="0" fontId="17" fillId="4" borderId="19" xfId="0" applyFont="1" applyFill="1" applyBorder="1" applyAlignment="1">
      <alignment horizontal="left" vertical="center" wrapText="1"/>
    </xf>
    <xf numFmtId="43" fontId="18" fillId="4" borderId="3" xfId="0" applyNumberFormat="1" applyFont="1" applyFill="1" applyBorder="1" applyAlignment="1">
      <alignment horizontal="right" vertical="center" wrapText="1"/>
    </xf>
    <xf numFmtId="0" fontId="17" fillId="0" borderId="0" xfId="0" applyFont="1" applyBorder="1" applyAlignment="1">
      <alignment horizontal="center"/>
    </xf>
    <xf numFmtId="0" fontId="17" fillId="0" borderId="0" xfId="0" applyFont="1" applyAlignment="1">
      <alignment horizontal="center"/>
    </xf>
    <xf numFmtId="0" fontId="17" fillId="4" borderId="0" xfId="0" applyFont="1" applyFill="1" applyBorder="1"/>
    <xf numFmtId="0" fontId="17" fillId="4" borderId="0" xfId="0" applyFont="1" applyFill="1" applyBorder="1" applyAlignment="1">
      <alignment horizontal="justify" vertical="center" wrapText="1"/>
    </xf>
    <xf numFmtId="0" fontId="8" fillId="0" borderId="17" xfId="88" applyFont="1" applyBorder="1" applyAlignment="1">
      <alignment horizontal="center" wrapText="1"/>
    </xf>
    <xf numFmtId="0" fontId="8" fillId="4" borderId="17" xfId="0" applyFont="1" applyFill="1" applyBorder="1" applyAlignment="1">
      <alignment horizontal="center" vertical="center" wrapText="1"/>
    </xf>
    <xf numFmtId="0" fontId="8" fillId="0" borderId="18" xfId="88" applyFont="1" applyBorder="1" applyAlignment="1">
      <alignment horizontal="center" wrapText="1"/>
    </xf>
    <xf numFmtId="0" fontId="8" fillId="4" borderId="18" xfId="0" applyFont="1" applyFill="1" applyBorder="1" applyAlignment="1">
      <alignment horizontal="center" vertical="center" wrapText="1"/>
    </xf>
    <xf numFmtId="49" fontId="8" fillId="4" borderId="0" xfId="0" applyNumberFormat="1" applyFont="1" applyFill="1" applyBorder="1" applyAlignment="1">
      <alignment horizontal="center" vertical="center" wrapText="1"/>
    </xf>
    <xf numFmtId="0" fontId="8" fillId="4" borderId="0" xfId="0" applyFont="1" applyFill="1" applyBorder="1"/>
    <xf numFmtId="0" fontId="8" fillId="0" borderId="0" xfId="0" applyFont="1" applyBorder="1"/>
    <xf numFmtId="2" fontId="8" fillId="0" borderId="0" xfId="0" applyNumberFormat="1" applyFont="1" applyBorder="1"/>
    <xf numFmtId="0" fontId="8" fillId="0" borderId="0" xfId="88" applyFont="1" applyBorder="1" applyAlignment="1">
      <alignment horizontal="center" wrapText="1"/>
    </xf>
    <xf numFmtId="0" fontId="8" fillId="4" borderId="0" xfId="0" applyFont="1" applyFill="1" applyBorder="1" applyAlignment="1">
      <alignment horizontal="center" vertical="center" wrapText="1"/>
    </xf>
    <xf numFmtId="0" fontId="8" fillId="4" borderId="0" xfId="0" applyFont="1" applyFill="1" applyBorder="1" applyAlignment="1">
      <alignment horizontal="right" vertical="center" wrapText="1"/>
    </xf>
    <xf numFmtId="0" fontId="8" fillId="4" borderId="0" xfId="0" quotePrefix="1" applyFont="1" applyFill="1" applyBorder="1" applyAlignment="1">
      <alignment horizontal="right" vertical="center" wrapText="1"/>
    </xf>
    <xf numFmtId="0" fontId="10" fillId="0" borderId="0" xfId="0" applyFont="1" applyBorder="1"/>
    <xf numFmtId="0" fontId="48" fillId="4" borderId="0" xfId="0" applyFont="1" applyFill="1" applyBorder="1" applyAlignment="1">
      <alignment horizontal="center" vertical="center" wrapText="1"/>
    </xf>
    <xf numFmtId="0" fontId="49" fillId="0" borderId="0" xfId="0" applyFont="1" applyBorder="1"/>
    <xf numFmtId="0" fontId="8" fillId="0" borderId="19" xfId="88" applyFont="1" applyBorder="1" applyAlignment="1">
      <alignment horizontal="center" wrapText="1"/>
    </xf>
    <xf numFmtId="0" fontId="8" fillId="4" borderId="19" xfId="0" applyFont="1" applyFill="1" applyBorder="1" applyAlignment="1">
      <alignment horizontal="center" vertical="center" wrapText="1"/>
    </xf>
    <xf numFmtId="0" fontId="8" fillId="4" borderId="8" xfId="0" quotePrefix="1"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2" xfId="0" quotePrefix="1"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0" xfId="0" quotePrefix="1" applyFont="1" applyFill="1" applyBorder="1" applyAlignment="1">
      <alignment horizontal="center" vertical="center" wrapText="1"/>
    </xf>
    <xf numFmtId="0" fontId="8" fillId="4" borderId="5" xfId="0" quotePrefix="1" applyFont="1" applyFill="1" applyBorder="1" applyAlignment="1">
      <alignment horizontal="center" vertical="center" wrapText="1"/>
    </xf>
    <xf numFmtId="0" fontId="8" fillId="4" borderId="4" xfId="0" quotePrefix="1" applyFont="1" applyFill="1" applyBorder="1" applyAlignment="1">
      <alignment horizontal="center" vertical="center" wrapText="1"/>
    </xf>
    <xf numFmtId="43" fontId="17" fillId="0" borderId="17" xfId="2" applyFont="1" applyFill="1" applyBorder="1" applyAlignment="1">
      <alignment horizontal="right" vertical="center" wrapText="1"/>
    </xf>
    <xf numFmtId="43" fontId="17" fillId="0" borderId="11" xfId="2" applyFont="1" applyFill="1" applyBorder="1" applyAlignment="1">
      <alignment horizontal="right" vertical="center" wrapText="1"/>
    </xf>
    <xf numFmtId="43" fontId="17" fillId="0" borderId="18" xfId="2" applyFont="1" applyFill="1" applyBorder="1" applyAlignment="1">
      <alignment horizontal="right" vertical="center" wrapText="1"/>
    </xf>
    <xf numFmtId="43" fontId="17" fillId="0" borderId="1" xfId="2" applyFont="1" applyFill="1" applyBorder="1" applyAlignment="1">
      <alignment horizontal="right" vertical="center" wrapText="1"/>
    </xf>
    <xf numFmtId="43" fontId="17" fillId="0" borderId="2" xfId="2" applyFont="1" applyFill="1" applyBorder="1" applyAlignment="1">
      <alignment horizontal="right" vertical="center" wrapText="1"/>
    </xf>
    <xf numFmtId="43" fontId="17" fillId="0" borderId="19" xfId="2" applyFont="1" applyFill="1" applyBorder="1" applyAlignment="1">
      <alignment horizontal="right" vertical="center" wrapText="1"/>
    </xf>
    <xf numFmtId="43" fontId="17" fillId="0" borderId="5" xfId="2" applyFont="1" applyFill="1" applyBorder="1" applyAlignment="1">
      <alignment horizontal="right" vertical="center" wrapText="1"/>
    </xf>
    <xf numFmtId="0" fontId="17" fillId="4" borderId="0" xfId="0" applyFont="1" applyFill="1" applyBorder="1" applyAlignment="1">
      <alignment horizontal="justify" vertical="center" wrapText="1"/>
    </xf>
    <xf numFmtId="0" fontId="17" fillId="0" borderId="40" xfId="0" applyFont="1" applyBorder="1" applyAlignment="1">
      <alignment horizontal="center"/>
    </xf>
    <xf numFmtId="0" fontId="17" fillId="0" borderId="12" xfId="0" applyFont="1" applyBorder="1" applyAlignment="1">
      <alignment horizontal="center"/>
    </xf>
    <xf numFmtId="0" fontId="17" fillId="0" borderId="13" xfId="0" applyFont="1" applyBorder="1" applyAlignment="1">
      <alignment horizontal="center"/>
    </xf>
    <xf numFmtId="0" fontId="12" fillId="0" borderId="0" xfId="0" applyFont="1" applyFill="1" applyBorder="1" applyAlignment="1"/>
    <xf numFmtId="0" fontId="12" fillId="0" borderId="0" xfId="0" applyFont="1" applyFill="1" applyBorder="1" applyAlignment="1" applyProtection="1">
      <protection locked="0"/>
    </xf>
    <xf numFmtId="0" fontId="3" fillId="0" borderId="0" xfId="0" applyFont="1" applyFill="1" applyBorder="1" applyProtection="1"/>
    <xf numFmtId="49" fontId="12" fillId="7" borderId="16" xfId="0" applyNumberFormat="1" applyFont="1" applyFill="1" applyBorder="1" applyAlignment="1">
      <alignment horizontal="center" wrapText="1"/>
    </xf>
    <xf numFmtId="43" fontId="34" fillId="0" borderId="18" xfId="2" applyFont="1" applyFill="1" applyBorder="1" applyAlignment="1">
      <alignment vertical="center" wrapText="1"/>
    </xf>
    <xf numFmtId="174" fontId="17" fillId="0" borderId="0" xfId="0" applyNumberFormat="1" applyFont="1"/>
    <xf numFmtId="43" fontId="37" fillId="4" borderId="1" xfId="2" applyFont="1" applyFill="1" applyBorder="1" applyAlignment="1">
      <alignment horizontal="center"/>
    </xf>
    <xf numFmtId="43" fontId="37" fillId="4" borderId="3" xfId="2" applyFont="1" applyFill="1" applyBorder="1" applyAlignment="1">
      <alignment horizontal="center"/>
    </xf>
    <xf numFmtId="43" fontId="17" fillId="4" borderId="18" xfId="2" applyNumberFormat="1" applyFont="1" applyFill="1" applyBorder="1" applyAlignment="1">
      <alignment horizontal="right" vertical="top" wrapText="1"/>
    </xf>
    <xf numFmtId="43" fontId="26" fillId="0" borderId="0" xfId="0" applyNumberFormat="1" applyFont="1" applyAlignment="1">
      <alignment horizontal="center"/>
    </xf>
    <xf numFmtId="43" fontId="18" fillId="0" borderId="0" xfId="0" applyNumberFormat="1" applyFont="1"/>
    <xf numFmtId="4" fontId="26" fillId="0" borderId="0" xfId="0" applyNumberFormat="1" applyFont="1" applyAlignment="1">
      <alignment horizontal="center"/>
    </xf>
    <xf numFmtId="43" fontId="17" fillId="4" borderId="0" xfId="2" applyFont="1" applyFill="1" applyBorder="1"/>
    <xf numFmtId="0" fontId="3" fillId="0" borderId="0" xfId="0" applyFont="1"/>
    <xf numFmtId="0" fontId="12" fillId="0" borderId="0" xfId="0" applyFont="1"/>
    <xf numFmtId="4" fontId="3" fillId="0" borderId="0" xfId="0" applyNumberFormat="1" applyFont="1"/>
    <xf numFmtId="4" fontId="3" fillId="0" borderId="0" xfId="0" applyNumberFormat="1" applyFont="1" applyFill="1"/>
    <xf numFmtId="0" fontId="12" fillId="0" borderId="0" xfId="246" applyFont="1" applyFill="1" applyBorder="1" applyAlignment="1" applyProtection="1">
      <alignment vertical="center"/>
      <protection locked="0"/>
    </xf>
    <xf numFmtId="0" fontId="12" fillId="0" borderId="0" xfId="246" applyFont="1" applyFill="1" applyBorder="1" applyAlignment="1">
      <alignment horizontal="center"/>
    </xf>
    <xf numFmtId="0" fontId="3" fillId="0" borderId="0" xfId="246" applyFont="1"/>
    <xf numFmtId="0" fontId="17" fillId="0" borderId="0" xfId="18" applyFont="1"/>
    <xf numFmtId="43" fontId="3" fillId="0" borderId="0" xfId="247" applyNumberFormat="1" applyFont="1"/>
    <xf numFmtId="43" fontId="3" fillId="0" borderId="0" xfId="247" applyNumberFormat="1" applyFont="1" applyFill="1"/>
    <xf numFmtId="0" fontId="12" fillId="0" borderId="0" xfId="246" applyFont="1"/>
    <xf numFmtId="43" fontId="12" fillId="0" borderId="44" xfId="247" applyNumberFormat="1" applyFont="1" applyBorder="1"/>
    <xf numFmtId="4" fontId="12" fillId="0" borderId="0" xfId="246" applyNumberFormat="1" applyFont="1" applyFill="1" applyBorder="1" applyAlignment="1">
      <alignment horizontal="center"/>
    </xf>
    <xf numFmtId="4" fontId="12" fillId="0" borderId="0" xfId="0" applyNumberFormat="1" applyFont="1"/>
    <xf numFmtId="4" fontId="3" fillId="0" borderId="0" xfId="247" applyNumberFormat="1" applyFont="1" applyFill="1"/>
    <xf numFmtId="43" fontId="3" fillId="0" borderId="44" xfId="247" applyNumberFormat="1" applyFont="1" applyFill="1" applyBorder="1"/>
    <xf numFmtId="43" fontId="3" fillId="0" borderId="44" xfId="247" applyNumberFormat="1" applyFont="1" applyBorder="1"/>
    <xf numFmtId="0" fontId="3" fillId="0" borderId="0" xfId="246" applyFont="1" applyBorder="1"/>
    <xf numFmtId="0" fontId="12" fillId="0" borderId="0" xfId="246" applyFont="1" applyBorder="1"/>
    <xf numFmtId="0" fontId="3" fillId="0" borderId="0" xfId="246" applyFont="1" applyFill="1" applyBorder="1" applyAlignment="1" applyProtection="1">
      <alignment horizontal="left"/>
    </xf>
    <xf numFmtId="43" fontId="12" fillId="0" borderId="6" xfId="247" applyNumberFormat="1" applyFont="1" applyBorder="1"/>
    <xf numFmtId="43" fontId="12" fillId="0" borderId="0" xfId="247" applyNumberFormat="1" applyFont="1" applyBorder="1"/>
    <xf numFmtId="43" fontId="12" fillId="0" borderId="45" xfId="247" applyNumberFormat="1" applyFont="1" applyFill="1" applyBorder="1"/>
    <xf numFmtId="43" fontId="12" fillId="0" borderId="0" xfId="247" applyNumberFormat="1" applyFont="1" applyFill="1" applyBorder="1"/>
    <xf numFmtId="43" fontId="12" fillId="0" borderId="0" xfId="2" applyFont="1"/>
    <xf numFmtId="44" fontId="18" fillId="0" borderId="0" xfId="249" applyFont="1"/>
    <xf numFmtId="0" fontId="3" fillId="0" borderId="0" xfId="246" applyFont="1" applyAlignment="1">
      <alignment horizontal="right"/>
    </xf>
    <xf numFmtId="43" fontId="3" fillId="0" borderId="0" xfId="2" applyFont="1" applyFill="1" applyBorder="1"/>
    <xf numFmtId="43" fontId="17" fillId="0" borderId="0" xfId="2" applyFont="1" applyFill="1" applyBorder="1"/>
    <xf numFmtId="0" fontId="3" fillId="0" borderId="0" xfId="246" applyFont="1" applyFill="1" applyAlignment="1">
      <alignment horizontal="right"/>
    </xf>
    <xf numFmtId="0" fontId="3" fillId="0" borderId="0" xfId="246" applyFont="1" applyFill="1"/>
    <xf numFmtId="0" fontId="17" fillId="0" borderId="0" xfId="18" applyFont="1" applyFill="1"/>
    <xf numFmtId="43" fontId="17" fillId="0" borderId="0" xfId="18" applyNumberFormat="1" applyFont="1"/>
    <xf numFmtId="4" fontId="17" fillId="0" borderId="0" xfId="18" applyNumberFormat="1" applyFont="1"/>
    <xf numFmtId="0" fontId="12" fillId="0" borderId="0" xfId="246" applyFont="1" applyAlignment="1">
      <alignment horizontal="right"/>
    </xf>
    <xf numFmtId="43" fontId="12" fillId="0" borderId="0" xfId="2" applyFont="1" applyBorder="1"/>
    <xf numFmtId="43" fontId="18" fillId="0" borderId="0" xfId="2" applyFont="1"/>
    <xf numFmtId="0" fontId="3" fillId="0" borderId="0" xfId="0" applyFont="1" applyFill="1" applyProtection="1"/>
    <xf numFmtId="43" fontId="3" fillId="0" borderId="0" xfId="0" applyNumberFormat="1" applyFont="1"/>
    <xf numFmtId="49" fontId="3" fillId="0" borderId="18" xfId="0" applyNumberFormat="1" applyFont="1" applyFill="1" applyBorder="1" applyAlignment="1">
      <alignment horizontal="left"/>
    </xf>
    <xf numFmtId="49" fontId="3" fillId="0" borderId="19" xfId="0" applyNumberFormat="1" applyFont="1" applyFill="1" applyBorder="1" applyAlignment="1">
      <alignment horizontal="left"/>
    </xf>
    <xf numFmtId="168" fontId="30" fillId="0" borderId="18" xfId="0" applyNumberFormat="1" applyFont="1" applyFill="1" applyBorder="1"/>
    <xf numFmtId="0" fontId="37" fillId="4" borderId="17" xfId="4" applyFont="1" applyFill="1" applyBorder="1"/>
    <xf numFmtId="0" fontId="34" fillId="4" borderId="18" xfId="0" applyFont="1" applyFill="1" applyBorder="1" applyAlignment="1">
      <alignment vertical="center" wrapText="1"/>
    </xf>
    <xf numFmtId="0" fontId="12" fillId="0" borderId="1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0" xfId="0" applyFont="1" applyFill="1" applyBorder="1" applyAlignment="1">
      <alignment vertical="center" wrapText="1"/>
    </xf>
    <xf numFmtId="0" fontId="33" fillId="0" borderId="1" xfId="0" applyFont="1" applyFill="1" applyBorder="1" applyAlignment="1">
      <alignment horizontal="left" vertical="center" wrapText="1"/>
    </xf>
    <xf numFmtId="0" fontId="34" fillId="0" borderId="0" xfId="0" applyFont="1" applyFill="1" applyBorder="1" applyAlignment="1">
      <alignment vertical="center"/>
    </xf>
    <xf numFmtId="4" fontId="18" fillId="0" borderId="18" xfId="0" applyNumberFormat="1" applyFont="1" applyFill="1" applyBorder="1"/>
    <xf numFmtId="4" fontId="18" fillId="0" borderId="0" xfId="0" applyNumberFormat="1" applyFont="1" applyFill="1" applyBorder="1"/>
    <xf numFmtId="0" fontId="18" fillId="0" borderId="9" xfId="0" applyFont="1" applyFill="1" applyBorder="1" applyAlignment="1">
      <alignment horizontal="justify" vertical="center" wrapText="1"/>
    </xf>
    <xf numFmtId="0" fontId="18" fillId="0" borderId="10" xfId="0" applyFont="1" applyFill="1" applyBorder="1" applyAlignment="1">
      <alignment horizontal="justify" vertical="center" wrapText="1"/>
    </xf>
    <xf numFmtId="43" fontId="18" fillId="0" borderId="16" xfId="2" applyFont="1" applyFill="1" applyBorder="1" applyAlignment="1">
      <alignment vertical="center" wrapText="1"/>
    </xf>
    <xf numFmtId="0" fontId="17" fillId="4" borderId="0" xfId="0" applyFont="1" applyFill="1" applyBorder="1" applyAlignment="1">
      <alignment horizontal="justify" vertical="center" wrapText="1"/>
    </xf>
    <xf numFmtId="43" fontId="3" fillId="0" borderId="0" xfId="247" applyNumberFormat="1" applyFont="1" applyBorder="1"/>
    <xf numFmtId="44" fontId="17" fillId="0" borderId="0" xfId="18" applyNumberFormat="1" applyFont="1"/>
    <xf numFmtId="4" fontId="17" fillId="0" borderId="18" xfId="0" applyNumberFormat="1" applyFont="1" applyFill="1" applyBorder="1" applyAlignment="1">
      <alignment vertical="center" wrapText="1"/>
    </xf>
    <xf numFmtId="9" fontId="18" fillId="4" borderId="19" xfId="20" applyFont="1" applyFill="1" applyBorder="1" applyAlignment="1"/>
    <xf numFmtId="43" fontId="17" fillId="4" borderId="0" xfId="2" applyFont="1" applyFill="1"/>
    <xf numFmtId="43" fontId="17" fillId="0" borderId="16" xfId="2" applyFont="1" applyBorder="1"/>
    <xf numFmtId="0" fontId="17" fillId="0" borderId="0" xfId="0" applyFont="1" applyFill="1"/>
    <xf numFmtId="0" fontId="17" fillId="0" borderId="17" xfId="0" applyFont="1" applyFill="1" applyBorder="1" applyAlignment="1">
      <alignment horizontal="left" vertical="center" wrapText="1"/>
    </xf>
    <xf numFmtId="0" fontId="17" fillId="0" borderId="8" xfId="0" applyFont="1" applyFill="1" applyBorder="1" applyAlignment="1">
      <alignment horizontal="left" vertical="center"/>
    </xf>
    <xf numFmtId="0" fontId="17" fillId="0" borderId="17" xfId="0" quotePrefix="1" applyFont="1" applyFill="1" applyBorder="1" applyAlignment="1">
      <alignment horizontal="center" vertical="center" wrapText="1"/>
    </xf>
    <xf numFmtId="0" fontId="17" fillId="0" borderId="18" xfId="0" applyFont="1" applyFill="1" applyBorder="1" applyAlignment="1">
      <alignment horizontal="left" vertical="center" wrapText="1"/>
    </xf>
    <xf numFmtId="0" fontId="17" fillId="0" borderId="2" xfId="0" applyFont="1" applyFill="1" applyBorder="1" applyAlignment="1">
      <alignment horizontal="left" vertical="center"/>
    </xf>
    <xf numFmtId="49" fontId="17" fillId="0" borderId="18" xfId="0" applyNumberFormat="1" applyFont="1" applyFill="1" applyBorder="1" applyAlignment="1">
      <alignment horizontal="center" vertical="center" wrapText="1"/>
    </xf>
    <xf numFmtId="0" fontId="17" fillId="0" borderId="2" xfId="0" quotePrefix="1" applyFont="1" applyFill="1" applyBorder="1" applyAlignment="1">
      <alignment horizontal="center" vertical="center" wrapText="1"/>
    </xf>
    <xf numFmtId="0" fontId="17" fillId="0" borderId="18" xfId="0" quotePrefix="1" applyFont="1" applyFill="1" applyBorder="1" applyAlignment="1">
      <alignment horizontal="center" vertical="center" wrapText="1"/>
    </xf>
    <xf numFmtId="0" fontId="17" fillId="0" borderId="0" xfId="0" applyFont="1" applyFill="1" applyBorder="1" applyAlignment="1">
      <alignment horizontal="left" vertical="center"/>
    </xf>
    <xf numFmtId="43" fontId="17" fillId="0" borderId="0" xfId="2" applyFont="1" applyFill="1" applyBorder="1" applyAlignment="1">
      <alignment vertical="center" wrapText="1"/>
    </xf>
    <xf numFmtId="43" fontId="17" fillId="0" borderId="18" xfId="2" applyFont="1" applyFill="1" applyBorder="1" applyAlignment="1">
      <alignment vertical="center" wrapText="1"/>
    </xf>
    <xf numFmtId="0" fontId="17" fillId="0" borderId="4" xfId="0" applyFont="1" applyFill="1" applyBorder="1"/>
    <xf numFmtId="0" fontId="17" fillId="0" borderId="19" xfId="0" applyFont="1" applyFill="1" applyBorder="1" applyAlignment="1">
      <alignment horizontal="left" vertical="center" wrapText="1"/>
    </xf>
    <xf numFmtId="0" fontId="17" fillId="0" borderId="4" xfId="0" applyFont="1" applyFill="1" applyBorder="1" applyAlignment="1">
      <alignment horizontal="left" vertical="center"/>
    </xf>
    <xf numFmtId="4" fontId="17" fillId="0" borderId="19" xfId="0" applyNumberFormat="1" applyFont="1" applyFill="1" applyBorder="1" applyAlignment="1">
      <alignment vertical="center" wrapText="1"/>
    </xf>
    <xf numFmtId="43" fontId="17" fillId="0" borderId="5" xfId="2" applyFont="1" applyFill="1" applyBorder="1" applyAlignment="1">
      <alignment vertical="center" wrapText="1"/>
    </xf>
    <xf numFmtId="4" fontId="12" fillId="0" borderId="0" xfId="0" applyNumberFormat="1" applyFont="1" applyFill="1" applyAlignment="1">
      <alignment horizontal="center"/>
    </xf>
    <xf numFmtId="0" fontId="50" fillId="0" borderId="0" xfId="0" applyFont="1"/>
    <xf numFmtId="0" fontId="51" fillId="0" borderId="0" xfId="0" applyFont="1"/>
    <xf numFmtId="43" fontId="12" fillId="0" borderId="0" xfId="246" applyNumberFormat="1" applyFont="1" applyFill="1" applyBorder="1" applyAlignment="1">
      <alignment horizontal="center"/>
    </xf>
    <xf numFmtId="0" fontId="17" fillId="0" borderId="2" xfId="2" applyNumberFormat="1" applyFont="1" applyFill="1" applyBorder="1" applyAlignment="1">
      <alignment horizontal="right" vertical="center" wrapText="1"/>
    </xf>
    <xf numFmtId="4" fontId="17" fillId="0" borderId="0" xfId="0" applyNumberFormat="1" applyFont="1" applyFill="1"/>
    <xf numFmtId="0" fontId="17" fillId="0" borderId="0" xfId="0" applyFont="1" applyBorder="1" applyAlignment="1">
      <alignment horizontal="center"/>
    </xf>
    <xf numFmtId="0" fontId="17" fillId="0" borderId="0" xfId="0" applyFont="1" applyAlignment="1">
      <alignment horizontal="center"/>
    </xf>
    <xf numFmtId="0" fontId="17" fillId="4" borderId="0" xfId="0" applyFont="1" applyFill="1" applyBorder="1" applyAlignment="1">
      <alignment horizontal="justify" vertical="center" wrapText="1"/>
    </xf>
    <xf numFmtId="0" fontId="17" fillId="0" borderId="29" xfId="0" applyFont="1" applyBorder="1" applyAlignment="1">
      <alignment horizontal="left"/>
    </xf>
    <xf numFmtId="0" fontId="17" fillId="4" borderId="0" xfId="0" applyFont="1" applyFill="1" applyBorder="1" applyAlignment="1">
      <alignment horizontal="left" wrapText="1"/>
    </xf>
    <xf numFmtId="0" fontId="17" fillId="4" borderId="37" xfId="0" applyFont="1" applyFill="1" applyBorder="1" applyAlignment="1">
      <alignment horizontal="left" wrapText="1"/>
    </xf>
    <xf numFmtId="0" fontId="17" fillId="4" borderId="25" xfId="0" applyFont="1" applyFill="1" applyBorder="1" applyAlignment="1">
      <alignment horizontal="right"/>
    </xf>
    <xf numFmtId="0" fontId="17" fillId="4" borderId="30" xfId="0" applyFont="1" applyFill="1" applyBorder="1" applyAlignment="1">
      <alignment horizontal="center"/>
    </xf>
    <xf numFmtId="0" fontId="17" fillId="4" borderId="20" xfId="0" applyFont="1" applyFill="1" applyBorder="1" applyAlignment="1">
      <alignment horizontal="right"/>
    </xf>
    <xf numFmtId="0" fontId="17" fillId="4" borderId="31" xfId="0" applyFont="1" applyFill="1" applyBorder="1" applyAlignment="1">
      <alignment horizontal="center"/>
    </xf>
    <xf numFmtId="0" fontId="17" fillId="4" borderId="32" xfId="0" applyFont="1" applyFill="1" applyBorder="1" applyAlignment="1">
      <alignment horizontal="right"/>
    </xf>
    <xf numFmtId="0" fontId="17" fillId="4" borderId="38" xfId="0" applyFont="1" applyFill="1" applyBorder="1" applyAlignment="1">
      <alignment horizontal="center"/>
    </xf>
    <xf numFmtId="0" fontId="17" fillId="0" borderId="0" xfId="0" applyFont="1" applyAlignment="1">
      <alignment horizontal="center" vertical="center" wrapText="1"/>
    </xf>
    <xf numFmtId="0" fontId="17" fillId="0" borderId="22" xfId="0" applyFont="1" applyBorder="1" applyAlignment="1">
      <alignment horizontal="center" wrapText="1"/>
    </xf>
    <xf numFmtId="49" fontId="17" fillId="0" borderId="29" xfId="0" applyNumberFormat="1" applyFont="1" applyBorder="1" applyAlignment="1">
      <alignment horizontal="center"/>
    </xf>
    <xf numFmtId="49" fontId="17" fillId="0" borderId="0" xfId="0" applyNumberFormat="1" applyFont="1" applyBorder="1" applyAlignment="1">
      <alignment horizontal="center"/>
    </xf>
    <xf numFmtId="49" fontId="17" fillId="0" borderId="37" xfId="0" quotePrefix="1" applyNumberFormat="1" applyFont="1" applyBorder="1" applyAlignment="1">
      <alignment horizontal="center"/>
    </xf>
    <xf numFmtId="49" fontId="17" fillId="0" borderId="25" xfId="0" applyNumberFormat="1" applyFont="1" applyBorder="1" applyAlignment="1">
      <alignment horizontal="center"/>
    </xf>
    <xf numFmtId="0" fontId="17" fillId="4" borderId="30" xfId="0" applyFont="1" applyFill="1" applyBorder="1" applyAlignment="1">
      <alignment horizontal="left" wrapText="1"/>
    </xf>
    <xf numFmtId="49" fontId="17" fillId="0" borderId="20" xfId="0" applyNumberFormat="1" applyFont="1" applyBorder="1" applyAlignment="1">
      <alignment horizontal="center"/>
    </xf>
    <xf numFmtId="0" fontId="17" fillId="4" borderId="31" xfId="0" applyFont="1" applyFill="1" applyBorder="1" applyAlignment="1">
      <alignment horizontal="left" wrapText="1"/>
    </xf>
    <xf numFmtId="49" fontId="17" fillId="0" borderId="32" xfId="0" quotePrefix="1" applyNumberFormat="1" applyFont="1" applyBorder="1" applyAlignment="1">
      <alignment horizontal="center"/>
    </xf>
    <xf numFmtId="0" fontId="17" fillId="4" borderId="38" xfId="0" applyFont="1" applyFill="1" applyBorder="1" applyAlignment="1">
      <alignment horizontal="left" vertical="center" wrapText="1"/>
    </xf>
    <xf numFmtId="0" fontId="17" fillId="4" borderId="29" xfId="0" applyFont="1" applyFill="1" applyBorder="1" applyAlignment="1">
      <alignment horizontal="center"/>
    </xf>
    <xf numFmtId="0" fontId="17" fillId="4" borderId="37" xfId="0" applyFont="1" applyFill="1" applyBorder="1" applyAlignment="1">
      <alignment horizontal="center"/>
    </xf>
    <xf numFmtId="0" fontId="17" fillId="4" borderId="0" xfId="0" applyFont="1" applyFill="1" applyBorder="1" applyAlignment="1">
      <alignment horizontal="justify" vertical="center" wrapText="1"/>
    </xf>
    <xf numFmtId="43" fontId="34" fillId="0" borderId="1" xfId="2" applyFont="1" applyFill="1" applyBorder="1" applyAlignment="1">
      <alignment vertical="center" wrapText="1"/>
    </xf>
    <xf numFmtId="43" fontId="38" fillId="0" borderId="1" xfId="2" applyFont="1" applyFill="1" applyBorder="1" applyAlignment="1">
      <alignment horizontal="center"/>
    </xf>
    <xf numFmtId="43" fontId="34" fillId="0" borderId="2" xfId="2" applyFont="1" applyFill="1" applyBorder="1" applyAlignment="1">
      <alignment vertical="center" wrapText="1"/>
    </xf>
    <xf numFmtId="43" fontId="17" fillId="0" borderId="2" xfId="2" applyFont="1" applyFill="1" applyBorder="1" applyAlignment="1">
      <alignment vertical="center" wrapText="1"/>
    </xf>
    <xf numFmtId="43" fontId="17" fillId="0" borderId="17" xfId="2" applyFont="1" applyFill="1" applyBorder="1" applyAlignment="1">
      <alignment vertical="center" wrapText="1"/>
    </xf>
    <xf numFmtId="43" fontId="17" fillId="0" borderId="8" xfId="2" applyFont="1" applyFill="1" applyBorder="1" applyAlignment="1">
      <alignment vertical="center" wrapText="1"/>
    </xf>
    <xf numFmtId="9" fontId="17" fillId="0" borderId="17" xfId="20" applyFont="1" applyFill="1" applyBorder="1" applyAlignment="1">
      <alignment vertical="center"/>
    </xf>
    <xf numFmtId="9" fontId="17" fillId="0" borderId="18" xfId="20" applyFont="1" applyFill="1" applyBorder="1" applyAlignment="1">
      <alignment vertical="center"/>
    </xf>
    <xf numFmtId="9" fontId="17" fillId="0" borderId="0" xfId="20" applyFont="1" applyFill="1" applyBorder="1" applyAlignment="1">
      <alignment vertical="center"/>
    </xf>
    <xf numFmtId="9" fontId="17" fillId="0" borderId="4" xfId="20" applyFont="1" applyFill="1" applyBorder="1" applyAlignment="1">
      <alignment vertical="center"/>
    </xf>
    <xf numFmtId="9" fontId="17" fillId="0" borderId="19" xfId="20" applyFont="1" applyFill="1" applyBorder="1" applyAlignment="1">
      <alignment vertical="center"/>
    </xf>
    <xf numFmtId="49" fontId="17" fillId="4" borderId="18" xfId="0" applyNumberFormat="1" applyFont="1" applyFill="1" applyBorder="1" applyAlignment="1">
      <alignment horizontal="center" vertical="center" wrapText="1"/>
    </xf>
    <xf numFmtId="49" fontId="17" fillId="4" borderId="7" xfId="0" applyNumberFormat="1" applyFont="1" applyFill="1" applyBorder="1" applyAlignment="1">
      <alignment horizontal="center" vertical="center" wrapText="1"/>
    </xf>
    <xf numFmtId="49" fontId="17" fillId="4" borderId="17" xfId="0"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7" xfId="0" applyFont="1" applyFill="1" applyBorder="1" applyAlignment="1">
      <alignment horizontal="center" vertical="center" wrapText="1"/>
    </xf>
    <xf numFmtId="49" fontId="17" fillId="4" borderId="0" xfId="0" applyNumberFormat="1" applyFont="1" applyFill="1" applyBorder="1" applyAlignment="1">
      <alignment horizontal="center" vertical="center" wrapText="1"/>
    </xf>
    <xf numFmtId="43" fontId="17" fillId="4" borderId="2" xfId="0" applyNumberFormat="1"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0" xfId="0" applyFont="1" applyFill="1" applyBorder="1" applyAlignment="1">
      <alignment horizontal="center" vertical="center" wrapText="1"/>
    </xf>
    <xf numFmtId="49" fontId="17" fillId="4" borderId="3" xfId="0" applyNumberFormat="1" applyFont="1" applyFill="1" applyBorder="1" applyAlignment="1">
      <alignment horizontal="center" vertical="center" wrapText="1"/>
    </xf>
    <xf numFmtId="49" fontId="17" fillId="4" borderId="19" xfId="0" applyNumberFormat="1" applyFont="1" applyFill="1" applyBorder="1" applyAlignment="1">
      <alignment horizontal="center" vertical="center" wrapText="1"/>
    </xf>
    <xf numFmtId="49" fontId="17" fillId="4" borderId="4" xfId="0" applyNumberFormat="1"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0" borderId="1" xfId="0" applyFont="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2" fontId="17" fillId="0" borderId="17" xfId="20" applyNumberFormat="1" applyFont="1" applyFill="1" applyBorder="1" applyAlignment="1">
      <alignment horizontal="center" vertical="center"/>
    </xf>
    <xf numFmtId="0" fontId="17" fillId="0" borderId="0" xfId="0" applyFont="1" applyFill="1" applyBorder="1" applyAlignment="1">
      <alignment horizontal="center" vertical="center"/>
    </xf>
    <xf numFmtId="0" fontId="17" fillId="0" borderId="18" xfId="0" applyFont="1" applyFill="1" applyBorder="1" applyAlignment="1">
      <alignment horizontal="center" vertical="center"/>
    </xf>
    <xf numFmtId="2" fontId="17" fillId="0" borderId="18" xfId="20" applyNumberFormat="1" applyFont="1" applyFill="1" applyBorder="1" applyAlignment="1">
      <alignment horizontal="center" vertical="center"/>
    </xf>
    <xf numFmtId="2" fontId="17" fillId="0" borderId="2" xfId="20" applyNumberFormat="1" applyFont="1" applyFill="1" applyBorder="1" applyAlignment="1">
      <alignment horizontal="center" vertical="center"/>
    </xf>
    <xf numFmtId="2" fontId="17" fillId="0" borderId="18" xfId="0" applyNumberFormat="1" applyFont="1" applyFill="1" applyBorder="1" applyAlignment="1">
      <alignment horizontal="center" vertical="center"/>
    </xf>
    <xf numFmtId="2" fontId="17" fillId="0" borderId="2" xfId="0" applyNumberFormat="1" applyFont="1" applyFill="1" applyBorder="1" applyAlignment="1">
      <alignment horizontal="center" vertical="center"/>
    </xf>
    <xf numFmtId="43" fontId="17" fillId="4" borderId="2" xfId="2" applyFont="1" applyFill="1" applyBorder="1" applyAlignment="1">
      <alignment horizontal="center" vertical="center" wrapText="1"/>
    </xf>
    <xf numFmtId="43" fontId="17" fillId="0" borderId="18" xfId="2" applyFont="1" applyFill="1" applyBorder="1" applyAlignment="1">
      <alignment vertical="center"/>
    </xf>
    <xf numFmtId="0" fontId="17" fillId="0" borderId="2" xfId="0" applyFont="1" applyFill="1" applyBorder="1" applyAlignment="1">
      <alignment vertical="center"/>
    </xf>
    <xf numFmtId="43" fontId="17" fillId="0" borderId="1" xfId="2" applyFont="1" applyFill="1" applyBorder="1" applyAlignment="1">
      <alignment vertical="center"/>
    </xf>
    <xf numFmtId="0" fontId="17" fillId="0" borderId="18" xfId="0" applyFont="1" applyBorder="1" applyAlignment="1">
      <alignment vertical="center"/>
    </xf>
    <xf numFmtId="0" fontId="17" fillId="0" borderId="19" xfId="0" applyFont="1" applyBorder="1" applyAlignment="1">
      <alignment vertical="center"/>
    </xf>
    <xf numFmtId="0" fontId="17" fillId="0" borderId="0" xfId="0" applyFont="1" applyBorder="1" applyAlignment="1">
      <alignment vertical="center"/>
    </xf>
    <xf numFmtId="0" fontId="17" fillId="4" borderId="0" xfId="0" applyFont="1" applyFill="1" applyBorder="1" applyAlignment="1">
      <alignment vertical="center"/>
    </xf>
    <xf numFmtId="2" fontId="17" fillId="0" borderId="0" xfId="0" applyNumberFormat="1" applyFont="1" applyBorder="1" applyAlignment="1">
      <alignment vertical="center"/>
    </xf>
    <xf numFmtId="4" fontId="18" fillId="0" borderId="16" xfId="0" applyNumberFormat="1" applyFont="1" applyBorder="1" applyAlignment="1">
      <alignment vertical="center"/>
    </xf>
    <xf numFmtId="0" fontId="17" fillId="0" borderId="1" xfId="0" applyFont="1" applyFill="1" applyBorder="1" applyAlignment="1">
      <alignment vertical="center"/>
    </xf>
    <xf numFmtId="2" fontId="17" fillId="0" borderId="0" xfId="0" applyNumberFormat="1" applyFont="1" applyFill="1" applyBorder="1" applyAlignment="1">
      <alignment horizontal="center" vertical="center"/>
    </xf>
    <xf numFmtId="4" fontId="17" fillId="0" borderId="18" xfId="0" applyNumberFormat="1" applyFont="1" applyFill="1" applyBorder="1" applyAlignment="1">
      <alignment vertical="center"/>
    </xf>
    <xf numFmtId="0" fontId="17" fillId="0" borderId="4" xfId="0" applyFont="1" applyFill="1" applyBorder="1" applyAlignment="1">
      <alignment horizontal="center" vertical="center"/>
    </xf>
    <xf numFmtId="0" fontId="17" fillId="0" borderId="19" xfId="0" applyFont="1" applyFill="1" applyBorder="1" applyAlignment="1">
      <alignment horizontal="center" vertical="center"/>
    </xf>
    <xf numFmtId="2" fontId="17" fillId="0" borderId="19" xfId="0" applyNumberFormat="1" applyFont="1" applyFill="1" applyBorder="1" applyAlignment="1">
      <alignment horizontal="center" vertical="center"/>
    </xf>
    <xf numFmtId="2" fontId="17" fillId="0" borderId="5" xfId="0" applyNumberFormat="1" applyFont="1" applyFill="1" applyBorder="1" applyAlignment="1">
      <alignment horizontal="center" vertical="center"/>
    </xf>
    <xf numFmtId="43" fontId="17" fillId="0" borderId="19" xfId="2" applyFont="1" applyFill="1" applyBorder="1" applyAlignment="1">
      <alignment vertical="center"/>
    </xf>
    <xf numFmtId="43" fontId="17" fillId="0" borderId="0" xfId="2" applyFont="1" applyFill="1" applyBorder="1" applyAlignment="1">
      <alignment horizontal="right" vertical="center" wrapText="1"/>
    </xf>
    <xf numFmtId="4" fontId="17" fillId="0" borderId="0" xfId="18" applyNumberFormat="1" applyFont="1" applyFill="1"/>
    <xf numFmtId="171" fontId="3" fillId="0" borderId="0" xfId="116" applyNumberFormat="1" applyFont="1" applyBorder="1" applyAlignment="1" applyProtection="1">
      <alignment vertical="top" wrapText="1"/>
      <protection locked="0"/>
    </xf>
    <xf numFmtId="3" fontId="3" fillId="0" borderId="0" xfId="2" applyNumberFormat="1" applyFont="1" applyFill="1" applyBorder="1" applyAlignment="1" applyProtection="1">
      <alignment vertical="top"/>
      <protection locked="0"/>
    </xf>
    <xf numFmtId="167" fontId="30" fillId="0" borderId="2" xfId="0" applyNumberFormat="1" applyFont="1" applyFill="1" applyBorder="1"/>
    <xf numFmtId="167" fontId="30" fillId="0" borderId="17" xfId="0" applyNumberFormat="1" applyFont="1" applyFill="1" applyBorder="1"/>
    <xf numFmtId="167" fontId="30" fillId="0" borderId="19" xfId="0" applyNumberFormat="1" applyFont="1" applyFill="1" applyBorder="1"/>
    <xf numFmtId="4" fontId="17" fillId="0" borderId="18" xfId="0" applyNumberFormat="1" applyFont="1" applyBorder="1"/>
    <xf numFmtId="4" fontId="17" fillId="0" borderId="0" xfId="0" applyNumberFormat="1" applyFont="1" applyFill="1" applyBorder="1"/>
    <xf numFmtId="0" fontId="17" fillId="0" borderId="18" xfId="0" applyFont="1" applyFill="1" applyBorder="1"/>
    <xf numFmtId="43" fontId="18" fillId="0" borderId="18" xfId="2" applyFont="1" applyFill="1" applyBorder="1"/>
    <xf numFmtId="43" fontId="18" fillId="0" borderId="0" xfId="2" applyFont="1" applyFill="1" applyBorder="1"/>
    <xf numFmtId="4" fontId="17" fillId="0" borderId="19" xfId="0" applyNumberFormat="1" applyFont="1" applyFill="1" applyBorder="1"/>
    <xf numFmtId="0" fontId="17" fillId="0" borderId="19" xfId="0" applyFont="1" applyFill="1" applyBorder="1"/>
    <xf numFmtId="0" fontId="17" fillId="4" borderId="0" xfId="0" applyFont="1" applyFill="1" applyBorder="1"/>
    <xf numFmtId="4" fontId="17" fillId="0" borderId="2" xfId="0" applyNumberFormat="1" applyFont="1" applyFill="1" applyBorder="1" applyAlignment="1">
      <alignment horizontal="right" vertical="center" wrapText="1"/>
    </xf>
    <xf numFmtId="9" fontId="17" fillId="0" borderId="0" xfId="20" applyFont="1" applyFill="1" applyBorder="1" applyAlignment="1">
      <alignment horizontal="center" vertical="center"/>
    </xf>
    <xf numFmtId="9" fontId="17" fillId="0" borderId="18" xfId="20" applyFont="1" applyFill="1" applyBorder="1" applyAlignment="1">
      <alignment horizontal="center" vertical="center"/>
    </xf>
    <xf numFmtId="167" fontId="17" fillId="0" borderId="18" xfId="0" applyNumberFormat="1" applyFont="1" applyFill="1" applyBorder="1"/>
    <xf numFmtId="3" fontId="3" fillId="0" borderId="0" xfId="3" applyNumberFormat="1" applyFont="1" applyFill="1" applyBorder="1" applyAlignment="1" applyProtection="1">
      <alignment vertical="top"/>
      <protection locked="0"/>
    </xf>
    <xf numFmtId="49" fontId="12" fillId="7" borderId="0"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0" fontId="17" fillId="7" borderId="0" xfId="0" applyFont="1" applyFill="1" applyBorder="1" applyAlignment="1">
      <alignment horizontal="center"/>
    </xf>
    <xf numFmtId="43" fontId="12" fillId="7" borderId="0" xfId="2" applyFont="1" applyFill="1" applyBorder="1" applyAlignment="1">
      <alignment horizontal="center" vertical="center"/>
    </xf>
    <xf numFmtId="43" fontId="12" fillId="7" borderId="0" xfId="2" applyFont="1" applyFill="1" applyBorder="1" applyAlignment="1">
      <alignment horizontal="right" vertical="center"/>
    </xf>
    <xf numFmtId="0" fontId="35" fillId="0" borderId="0" xfId="0" applyFont="1" applyBorder="1" applyAlignment="1">
      <alignment horizontal="left" vertical="center"/>
    </xf>
    <xf numFmtId="43" fontId="35" fillId="0" borderId="0" xfId="2" applyFont="1" applyBorder="1" applyAlignment="1">
      <alignment horizontal="center" vertical="center"/>
    </xf>
    <xf numFmtId="0" fontId="18" fillId="0" borderId="0" xfId="0" applyFont="1" applyFill="1" applyBorder="1"/>
    <xf numFmtId="0" fontId="12" fillId="0" borderId="0" xfId="0" applyFont="1" applyFill="1" applyAlignment="1">
      <alignment horizontal="center"/>
    </xf>
    <xf numFmtId="0" fontId="12" fillId="0" borderId="0" xfId="0" applyFont="1" applyFill="1"/>
    <xf numFmtId="0" fontId="31" fillId="0" borderId="0" xfId="0" applyFont="1" applyFill="1"/>
    <xf numFmtId="0" fontId="50" fillId="0" borderId="0" xfId="0" applyFont="1" applyFill="1"/>
    <xf numFmtId="0" fontId="51" fillId="0" borderId="0" xfId="0" applyFont="1" applyFill="1"/>
    <xf numFmtId="0" fontId="52" fillId="0" borderId="0" xfId="0" applyFont="1" applyFill="1"/>
    <xf numFmtId="4" fontId="12" fillId="0" borderId="0" xfId="0" applyNumberFormat="1" applyFont="1" applyFill="1"/>
    <xf numFmtId="4" fontId="3" fillId="0" borderId="22" xfId="0" applyNumberFormat="1" applyFont="1" applyFill="1" applyBorder="1"/>
    <xf numFmtId="0" fontId="3" fillId="0" borderId="46" xfId="0" applyFont="1" applyFill="1" applyBorder="1"/>
    <xf numFmtId="0" fontId="3" fillId="0" borderId="47" xfId="0" applyFont="1" applyFill="1" applyBorder="1"/>
    <xf numFmtId="43" fontId="3" fillId="0" borderId="0" xfId="0" applyNumberFormat="1" applyFont="1" applyFill="1"/>
    <xf numFmtId="3" fontId="3" fillId="19" borderId="0" xfId="3" applyNumberFormat="1" applyFont="1" applyFill="1" applyBorder="1" applyAlignment="1" applyProtection="1">
      <alignment vertical="top"/>
      <protection locked="0"/>
    </xf>
    <xf numFmtId="4" fontId="3" fillId="0" borderId="0" xfId="6" applyNumberFormat="1" applyFont="1" applyFill="1" applyBorder="1" applyAlignment="1" applyProtection="1">
      <alignment vertical="top" wrapText="1"/>
      <protection locked="0"/>
    </xf>
    <xf numFmtId="43" fontId="18" fillId="0" borderId="2" xfId="2" applyFont="1" applyFill="1" applyBorder="1" applyAlignment="1">
      <alignment horizontal="right" vertical="center" wrapText="1"/>
    </xf>
    <xf numFmtId="4" fontId="0" fillId="0" borderId="18" xfId="0" applyNumberFormat="1" applyBorder="1"/>
    <xf numFmtId="43" fontId="17" fillId="4" borderId="0" xfId="0" applyNumberFormat="1" applyFont="1" applyFill="1"/>
    <xf numFmtId="4" fontId="12" fillId="7" borderId="16" xfId="0" applyNumberFormat="1" applyFont="1" applyFill="1" applyBorder="1" applyAlignment="1">
      <alignment horizontal="center" vertical="center"/>
    </xf>
    <xf numFmtId="43" fontId="34" fillId="19" borderId="18" xfId="2" applyFont="1" applyFill="1" applyBorder="1" applyAlignment="1">
      <alignment vertical="center" wrapText="1"/>
    </xf>
    <xf numFmtId="0" fontId="12" fillId="4" borderId="4" xfId="0" applyNumberFormat="1" applyFont="1" applyFill="1" applyBorder="1" applyAlignment="1" applyProtection="1">
      <alignment horizontal="center"/>
      <protection locked="0"/>
    </xf>
    <xf numFmtId="0" fontId="3" fillId="4" borderId="0" xfId="0" applyFont="1" applyFill="1" applyBorder="1" applyAlignment="1">
      <alignment horizontal="left" vertical="top" wrapText="1"/>
    </xf>
    <xf numFmtId="0" fontId="12" fillId="7" borderId="0" xfId="3" applyFont="1" applyFill="1" applyBorder="1" applyAlignment="1">
      <alignment horizontal="center"/>
    </xf>
    <xf numFmtId="0" fontId="3" fillId="4" borderId="0" xfId="0" applyFont="1" applyFill="1" applyBorder="1" applyAlignment="1">
      <alignment horizontal="justify" vertical="top" wrapText="1"/>
    </xf>
    <xf numFmtId="0" fontId="21"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3" fillId="4" borderId="0" xfId="0" applyFont="1" applyFill="1" applyBorder="1" applyAlignment="1" applyProtection="1">
      <alignment horizontal="center" vertical="top" wrapText="1"/>
      <protection locked="0"/>
    </xf>
    <xf numFmtId="0" fontId="17" fillId="4" borderId="7" xfId="0" applyFont="1" applyFill="1" applyBorder="1" applyAlignment="1" applyProtection="1">
      <alignment horizontal="center"/>
      <protection locked="0"/>
    </xf>
    <xf numFmtId="0" fontId="3" fillId="4" borderId="4" xfId="0" applyFont="1" applyFill="1" applyBorder="1" applyAlignment="1" applyProtection="1">
      <alignment horizontal="center" vertical="center"/>
      <protection locked="0"/>
    </xf>
    <xf numFmtId="0" fontId="3" fillId="4" borderId="4" xfId="0" applyFont="1" applyFill="1" applyBorder="1" applyAlignment="1" applyProtection="1">
      <alignment horizontal="center"/>
      <protection locked="0"/>
    </xf>
    <xf numFmtId="0" fontId="3" fillId="4" borderId="0" xfId="0" applyFont="1" applyFill="1" applyBorder="1" applyAlignment="1">
      <alignment horizontal="left" vertical="top"/>
    </xf>
    <xf numFmtId="0" fontId="19" fillId="4" borderId="0" xfId="0" applyFont="1" applyFill="1" applyBorder="1" applyAlignment="1">
      <alignment horizontal="center" vertical="center" wrapText="1"/>
    </xf>
    <xf numFmtId="0" fontId="19" fillId="7" borderId="11" xfId="3" applyFont="1" applyFill="1" applyBorder="1" applyAlignment="1">
      <alignment horizontal="center" vertical="center"/>
    </xf>
    <xf numFmtId="0" fontId="19" fillId="7" borderId="1" xfId="3" applyFont="1" applyFill="1" applyBorder="1" applyAlignment="1">
      <alignment horizontal="center" vertical="center"/>
    </xf>
    <xf numFmtId="0" fontId="12" fillId="7" borderId="7" xfId="3" applyFont="1" applyFill="1" applyBorder="1" applyAlignment="1">
      <alignment horizontal="center" vertical="center"/>
    </xf>
    <xf numFmtId="0" fontId="12" fillId="7" borderId="0" xfId="3" applyFont="1" applyFill="1" applyBorder="1" applyAlignment="1">
      <alignment horizontal="center" vertical="center"/>
    </xf>
    <xf numFmtId="0" fontId="12" fillId="7" borderId="7" xfId="3" applyFont="1" applyFill="1" applyBorder="1" applyAlignment="1">
      <alignment horizontal="right" vertical="top"/>
    </xf>
    <xf numFmtId="0" fontId="12" fillId="7" borderId="0" xfId="3" applyFont="1" applyFill="1" applyBorder="1" applyAlignment="1">
      <alignment horizontal="right" vertical="top"/>
    </xf>
    <xf numFmtId="0" fontId="12" fillId="7" borderId="6" xfId="3" applyFont="1" applyFill="1" applyBorder="1" applyAlignment="1">
      <alignment horizontal="center" vertical="center"/>
    </xf>
    <xf numFmtId="0" fontId="12" fillId="4" borderId="0" xfId="0" applyFont="1" applyFill="1" applyBorder="1" applyAlignment="1">
      <alignment vertical="top" wrapText="1"/>
    </xf>
    <xf numFmtId="0" fontId="21" fillId="4" borderId="0" xfId="0" applyFont="1" applyFill="1" applyBorder="1" applyAlignment="1">
      <alignment vertical="top" wrapText="1"/>
    </xf>
    <xf numFmtId="0" fontId="12" fillId="7" borderId="0" xfId="0" applyFont="1" applyFill="1" applyBorder="1" applyAlignment="1">
      <alignment horizontal="center"/>
    </xf>
    <xf numFmtId="0" fontId="3" fillId="4" borderId="0" xfId="0" applyNumberFormat="1" applyFont="1" applyFill="1" applyBorder="1" applyAlignment="1" applyProtection="1">
      <alignment horizontal="left"/>
      <protection locked="0"/>
    </xf>
    <xf numFmtId="0" fontId="18" fillId="4" borderId="0" xfId="0" applyFont="1" applyFill="1" applyBorder="1" applyAlignment="1">
      <alignment horizontal="left" vertical="top" wrapText="1"/>
    </xf>
    <xf numFmtId="0" fontId="12" fillId="4" borderId="14" xfId="0" applyFont="1" applyFill="1" applyBorder="1" applyAlignment="1">
      <alignment horizontal="left" vertical="top"/>
    </xf>
    <xf numFmtId="0" fontId="17" fillId="0" borderId="0" xfId="0" applyFont="1" applyAlignment="1">
      <alignment horizontal="center"/>
    </xf>
    <xf numFmtId="0" fontId="12" fillId="4" borderId="4" xfId="0" applyFont="1" applyFill="1" applyBorder="1" applyAlignment="1">
      <alignment horizontal="left" vertical="top"/>
    </xf>
    <xf numFmtId="0" fontId="3" fillId="4" borderId="0" xfId="0" applyFont="1" applyFill="1" applyBorder="1" applyAlignment="1" applyProtection="1">
      <alignment horizontal="center"/>
      <protection locked="0"/>
    </xf>
    <xf numFmtId="0" fontId="17" fillId="4" borderId="0" xfId="0" applyFont="1" applyFill="1" applyBorder="1" applyAlignment="1" applyProtection="1">
      <alignment horizontal="center"/>
      <protection locked="0"/>
    </xf>
    <xf numFmtId="0" fontId="17" fillId="0" borderId="7" xfId="0" applyFont="1" applyBorder="1" applyAlignment="1">
      <alignment horizontal="center"/>
    </xf>
    <xf numFmtId="0" fontId="12" fillId="4" borderId="0" xfId="0" applyFont="1" applyFill="1" applyBorder="1" applyAlignment="1">
      <alignment horizontal="center"/>
    </xf>
    <xf numFmtId="0" fontId="12" fillId="7" borderId="6" xfId="0" applyFont="1" applyFill="1" applyBorder="1" applyAlignment="1">
      <alignment horizontal="center" vertical="center"/>
    </xf>
    <xf numFmtId="0" fontId="12" fillId="4" borderId="0" xfId="3" applyFont="1" applyFill="1" applyBorder="1" applyAlignment="1">
      <alignment horizontal="left" vertical="top"/>
    </xf>
    <xf numFmtId="0" fontId="3" fillId="4" borderId="0" xfId="3" applyFont="1" applyFill="1" applyBorder="1" applyAlignment="1">
      <alignment horizontal="left" vertical="top" wrapText="1"/>
    </xf>
    <xf numFmtId="0" fontId="3" fillId="4" borderId="0" xfId="3" applyFont="1" applyFill="1" applyBorder="1" applyAlignment="1">
      <alignment horizontal="left" vertical="top"/>
    </xf>
    <xf numFmtId="0" fontId="17" fillId="0" borderId="0" xfId="0" applyFont="1" applyFill="1" applyBorder="1" applyAlignment="1">
      <alignment horizontal="center"/>
    </xf>
    <xf numFmtId="0" fontId="12" fillId="4" borderId="0" xfId="3" applyFont="1" applyFill="1" applyBorder="1" applyAlignment="1">
      <alignment horizontal="left" vertical="top" wrapText="1"/>
    </xf>
    <xf numFmtId="0" fontId="3" fillId="4" borderId="4" xfId="0" applyFont="1" applyFill="1" applyBorder="1" applyAlignment="1">
      <alignment horizontal="left" vertical="top" wrapText="1"/>
    </xf>
    <xf numFmtId="0" fontId="1"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 fillId="3" borderId="0" xfId="0" applyFont="1" applyFill="1" applyBorder="1" applyAlignment="1">
      <alignment horizontal="left" vertical="top" wrapText="1"/>
    </xf>
    <xf numFmtId="0" fontId="6" fillId="3" borderId="14" xfId="0" applyFont="1" applyFill="1" applyBorder="1" applyAlignment="1">
      <alignment horizontal="left" vertical="top" wrapText="1"/>
    </xf>
    <xf numFmtId="0" fontId="2" fillId="2" borderId="0" xfId="0" applyFont="1" applyFill="1" applyBorder="1" applyAlignment="1">
      <alignment horizontal="center"/>
    </xf>
    <xf numFmtId="0" fontId="4" fillId="3" borderId="0" xfId="0" applyFont="1" applyFill="1" applyBorder="1" applyAlignment="1">
      <alignment horizontal="left" vertical="top" wrapText="1"/>
    </xf>
    <xf numFmtId="0" fontId="2" fillId="2" borderId="12" xfId="3" applyFont="1" applyFill="1" applyBorder="1" applyAlignment="1">
      <alignment horizontal="center" vertical="center"/>
    </xf>
    <xf numFmtId="0" fontId="2" fillId="2" borderId="13" xfId="3" applyFont="1" applyFill="1" applyBorder="1" applyAlignment="1">
      <alignment horizontal="center" vertical="center"/>
    </xf>
    <xf numFmtId="0" fontId="6" fillId="3" borderId="0" xfId="0" applyFont="1" applyFill="1" applyBorder="1" applyAlignment="1">
      <alignment horizontal="left" vertical="top" wrapText="1"/>
    </xf>
    <xf numFmtId="0" fontId="2" fillId="3" borderId="0" xfId="0" applyFont="1" applyFill="1" applyBorder="1" applyAlignment="1">
      <alignment horizontal="right" vertical="distributed" wrapText="1"/>
    </xf>
    <xf numFmtId="0" fontId="6" fillId="3" borderId="1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7" fillId="4" borderId="0" xfId="0" applyFont="1" applyFill="1" applyBorder="1" applyAlignment="1">
      <alignment horizontal="left" vertical="top"/>
    </xf>
    <xf numFmtId="0" fontId="12" fillId="4" borderId="0" xfId="1" applyNumberFormat="1" applyFont="1" applyFill="1" applyBorder="1" applyAlignment="1">
      <alignment horizontal="center" vertical="center"/>
    </xf>
    <xf numFmtId="0" fontId="12" fillId="7" borderId="7" xfId="3" applyFont="1" applyFill="1" applyBorder="1" applyAlignment="1">
      <alignment horizontal="center" vertical="center" wrapText="1"/>
    </xf>
    <xf numFmtId="0" fontId="12" fillId="7" borderId="4" xfId="3" applyFont="1" applyFill="1" applyBorder="1" applyAlignment="1">
      <alignment horizontal="center" vertical="center" wrapText="1"/>
    </xf>
    <xf numFmtId="0" fontId="12" fillId="4" borderId="1" xfId="1" applyNumberFormat="1" applyFont="1" applyFill="1" applyBorder="1" applyAlignment="1">
      <alignment horizontal="center" vertical="center"/>
    </xf>
    <xf numFmtId="0" fontId="12" fillId="4" borderId="2" xfId="1" applyNumberFormat="1" applyFont="1" applyFill="1" applyBorder="1" applyAlignment="1">
      <alignment horizontal="center" vertical="center"/>
    </xf>
    <xf numFmtId="0" fontId="12" fillId="4" borderId="1" xfId="1" applyNumberFormat="1" applyFont="1" applyFill="1" applyBorder="1" applyAlignment="1">
      <alignment horizontal="center" vertical="top"/>
    </xf>
    <xf numFmtId="0" fontId="12" fillId="4" borderId="0" xfId="1" applyNumberFormat="1" applyFont="1" applyFill="1" applyBorder="1" applyAlignment="1">
      <alignment horizontal="center" vertical="top"/>
    </xf>
    <xf numFmtId="0" fontId="12" fillId="4" borderId="2" xfId="1" applyNumberFormat="1" applyFont="1" applyFill="1" applyBorder="1" applyAlignment="1">
      <alignment horizontal="center" vertical="top"/>
    </xf>
    <xf numFmtId="0" fontId="18" fillId="4" borderId="0" xfId="0" applyFont="1" applyFill="1" applyBorder="1" applyAlignment="1">
      <alignment horizontal="left" vertical="top"/>
    </xf>
    <xf numFmtId="0" fontId="17" fillId="4" borderId="3" xfId="0" applyFont="1" applyFill="1" applyBorder="1" applyAlignment="1">
      <alignment horizontal="center" vertical="top"/>
    </xf>
    <xf numFmtId="0" fontId="17" fillId="4" borderId="4" xfId="0" applyFont="1" applyFill="1" applyBorder="1" applyAlignment="1">
      <alignment horizontal="center" vertical="top"/>
    </xf>
    <xf numFmtId="0" fontId="17" fillId="4" borderId="5" xfId="0" applyFont="1" applyFill="1" applyBorder="1" applyAlignment="1">
      <alignment horizontal="center" vertical="top"/>
    </xf>
    <xf numFmtId="0" fontId="3" fillId="4" borderId="0" xfId="0" applyFont="1" applyFill="1" applyBorder="1" applyAlignment="1" applyProtection="1">
      <alignment horizontal="center" vertical="top"/>
      <protection locked="0"/>
    </xf>
    <xf numFmtId="0" fontId="17" fillId="0" borderId="0" xfId="0" applyFont="1" applyBorder="1" applyAlignment="1">
      <alignment horizontal="center"/>
    </xf>
    <xf numFmtId="0" fontId="12" fillId="4" borderId="0" xfId="1" applyNumberFormat="1" applyFont="1" applyFill="1" applyBorder="1" applyAlignment="1" applyProtection="1">
      <alignment horizontal="center" vertical="top"/>
    </xf>
    <xf numFmtId="0" fontId="12" fillId="4" borderId="2" xfId="1" applyNumberFormat="1" applyFont="1" applyFill="1" applyBorder="1" applyAlignment="1" applyProtection="1">
      <alignment horizontal="center" vertical="top"/>
    </xf>
    <xf numFmtId="0" fontId="12" fillId="7" borderId="0" xfId="3" applyFont="1" applyFill="1" applyBorder="1" applyAlignment="1" applyProtection="1">
      <alignment horizontal="center"/>
    </xf>
    <xf numFmtId="0" fontId="12" fillId="7" borderId="0" xfId="0" applyFont="1" applyFill="1" applyBorder="1" applyAlignment="1" applyProtection="1">
      <alignment horizontal="right"/>
    </xf>
    <xf numFmtId="0" fontId="3" fillId="7" borderId="0" xfId="0" applyNumberFormat="1" applyFont="1" applyFill="1" applyBorder="1" applyAlignment="1" applyProtection="1">
      <alignment horizontal="left"/>
    </xf>
    <xf numFmtId="0" fontId="12" fillId="4" borderId="0" xfId="1" applyNumberFormat="1" applyFont="1" applyFill="1" applyBorder="1" applyAlignment="1" applyProtection="1">
      <alignment horizontal="center" vertical="center"/>
    </xf>
    <xf numFmtId="0" fontId="12" fillId="7" borderId="6" xfId="3" applyFont="1" applyFill="1" applyBorder="1" applyAlignment="1" applyProtection="1">
      <alignment horizontal="center" vertical="center"/>
    </xf>
    <xf numFmtId="0" fontId="12" fillId="4" borderId="2" xfId="1" applyNumberFormat="1" applyFont="1" applyFill="1" applyBorder="1" applyAlignment="1" applyProtection="1">
      <alignment horizontal="center" vertical="center"/>
    </xf>
    <xf numFmtId="0" fontId="21" fillId="4" borderId="0" xfId="0" applyFont="1" applyFill="1" applyBorder="1" applyAlignment="1" applyProtection="1">
      <alignment horizontal="left" vertical="top"/>
    </xf>
    <xf numFmtId="0" fontId="12" fillId="4" borderId="0" xfId="0" applyFont="1" applyFill="1" applyBorder="1" applyAlignment="1" applyProtection="1">
      <alignment horizontal="left" vertical="top"/>
    </xf>
    <xf numFmtId="0" fontId="12" fillId="4" borderId="0" xfId="0" applyFont="1" applyFill="1" applyBorder="1" applyAlignment="1" applyProtection="1">
      <alignment horizontal="center" vertical="top"/>
    </xf>
    <xf numFmtId="0" fontId="3" fillId="4" borderId="0" xfId="0" applyFont="1" applyFill="1" applyBorder="1" applyAlignment="1" applyProtection="1">
      <alignment horizontal="left" vertical="top"/>
    </xf>
    <xf numFmtId="0" fontId="21" fillId="4" borderId="4" xfId="0" applyFont="1" applyFill="1" applyBorder="1" applyAlignment="1" applyProtection="1">
      <alignment horizontal="left" vertical="top"/>
    </xf>
    <xf numFmtId="0" fontId="18" fillId="7" borderId="6" xfId="0" applyFont="1" applyFill="1" applyBorder="1" applyAlignment="1">
      <alignment horizontal="center"/>
    </xf>
    <xf numFmtId="0" fontId="18" fillId="7" borderId="10" xfId="0" applyFont="1" applyFill="1" applyBorder="1" applyAlignment="1">
      <alignment horizontal="center"/>
    </xf>
    <xf numFmtId="49" fontId="12" fillId="7" borderId="9" xfId="0" applyNumberFormat="1" applyFont="1" applyFill="1" applyBorder="1" applyAlignment="1">
      <alignment horizontal="center" vertical="center"/>
    </xf>
    <xf numFmtId="49" fontId="12" fillId="7" borderId="10" xfId="0" applyNumberFormat="1" applyFont="1" applyFill="1" applyBorder="1" applyAlignment="1">
      <alignment horizontal="center" vertical="center"/>
    </xf>
    <xf numFmtId="0" fontId="17" fillId="7" borderId="0" xfId="0" applyFont="1" applyFill="1" applyAlignment="1">
      <alignment horizontal="center"/>
    </xf>
    <xf numFmtId="0" fontId="12" fillId="7" borderId="0" xfId="0" applyFont="1" applyFill="1" applyBorder="1" applyAlignment="1">
      <alignment horizontal="center" vertical="center"/>
    </xf>
    <xf numFmtId="0" fontId="13" fillId="0" borderId="0" xfId="0" applyFont="1" applyBorder="1" applyAlignment="1">
      <alignment horizontal="center"/>
    </xf>
    <xf numFmtId="0" fontId="17" fillId="7" borderId="9" xfId="0" applyFont="1" applyFill="1" applyBorder="1" applyAlignment="1">
      <alignment horizontal="center"/>
    </xf>
    <xf numFmtId="0" fontId="17" fillId="7" borderId="10" xfId="0" applyFont="1" applyFill="1" applyBorder="1" applyAlignment="1">
      <alignment horizontal="center"/>
    </xf>
    <xf numFmtId="0" fontId="33" fillId="7" borderId="3" xfId="0" applyFont="1" applyFill="1" applyBorder="1" applyAlignment="1">
      <alignment horizontal="center" vertical="center"/>
    </xf>
    <xf numFmtId="0" fontId="33" fillId="7" borderId="4" xfId="0" applyFont="1" applyFill="1" applyBorder="1" applyAlignment="1">
      <alignment horizontal="center" vertical="center"/>
    </xf>
    <xf numFmtId="0" fontId="33" fillId="7" borderId="5" xfId="0" applyFont="1" applyFill="1" applyBorder="1" applyAlignment="1">
      <alignment horizontal="center" vertical="center"/>
    </xf>
    <xf numFmtId="0" fontId="35" fillId="0" borderId="16" xfId="0" applyFont="1" applyBorder="1" applyAlignment="1">
      <alignment horizontal="left" vertical="center" wrapText="1"/>
    </xf>
    <xf numFmtId="0" fontId="33" fillId="7" borderId="16" xfId="0" applyFont="1" applyFill="1" applyBorder="1" applyAlignment="1">
      <alignment vertical="center"/>
    </xf>
    <xf numFmtId="0" fontId="17" fillId="4" borderId="0" xfId="0" applyFont="1" applyFill="1" applyBorder="1"/>
    <xf numFmtId="0" fontId="35" fillId="0" borderId="9" xfId="0" applyFont="1" applyBorder="1" applyAlignment="1">
      <alignment horizontal="left" vertical="center" wrapText="1"/>
    </xf>
    <xf numFmtId="0" fontId="35" fillId="0" borderId="10" xfId="0" applyFont="1" applyBorder="1" applyAlignment="1">
      <alignment horizontal="left" vertical="center" wrapText="1"/>
    </xf>
    <xf numFmtId="0" fontId="35" fillId="0" borderId="9" xfId="0" applyFont="1" applyBorder="1" applyAlignment="1">
      <alignment horizontal="left" vertical="center"/>
    </xf>
    <xf numFmtId="0" fontId="35" fillId="0" borderId="10" xfId="0" applyFont="1" applyBorder="1" applyAlignment="1">
      <alignment horizontal="left" vertical="center"/>
    </xf>
    <xf numFmtId="0" fontId="33" fillId="0" borderId="16" xfId="0" applyFont="1" applyBorder="1" applyAlignment="1">
      <alignment vertical="center"/>
    </xf>
    <xf numFmtId="0" fontId="35" fillId="0" borderId="9" xfId="0" applyFont="1" applyBorder="1" applyAlignment="1">
      <alignment vertical="center"/>
    </xf>
    <xf numFmtId="0" fontId="35" fillId="0" borderId="10" xfId="0" applyFont="1" applyBorder="1" applyAlignment="1">
      <alignment vertical="center"/>
    </xf>
    <xf numFmtId="0" fontId="33" fillId="7" borderId="11" xfId="0" applyFont="1" applyFill="1" applyBorder="1" applyAlignment="1">
      <alignment horizontal="center" vertical="center" wrapText="1"/>
    </xf>
    <xf numFmtId="0" fontId="33" fillId="7" borderId="7" xfId="0" applyFont="1" applyFill="1" applyBorder="1" applyAlignment="1">
      <alignment horizontal="center" vertical="center" wrapText="1"/>
    </xf>
    <xf numFmtId="0" fontId="33" fillId="7" borderId="8" xfId="0" applyFont="1" applyFill="1" applyBorder="1" applyAlignment="1">
      <alignment horizontal="center" vertical="center" wrapText="1"/>
    </xf>
    <xf numFmtId="0" fontId="33" fillId="7" borderId="1" xfId="0" applyFont="1" applyFill="1" applyBorder="1" applyAlignment="1">
      <alignment horizontal="center" vertical="center"/>
    </xf>
    <xf numFmtId="0" fontId="33" fillId="7" borderId="0" xfId="0" applyFont="1" applyFill="1" applyBorder="1" applyAlignment="1">
      <alignment horizontal="center" vertical="center"/>
    </xf>
    <xf numFmtId="0" fontId="33" fillId="7" borderId="2" xfId="0" applyFont="1" applyFill="1" applyBorder="1" applyAlignment="1">
      <alignment horizontal="center" vertical="center"/>
    </xf>
    <xf numFmtId="0" fontId="33" fillId="7" borderId="9" xfId="0" applyFont="1" applyFill="1" applyBorder="1" applyAlignment="1">
      <alignment vertical="center"/>
    </xf>
    <xf numFmtId="0" fontId="33" fillId="7" borderId="10" xfId="0" applyFont="1" applyFill="1" applyBorder="1" applyAlignment="1">
      <alignment vertical="center"/>
    </xf>
    <xf numFmtId="0" fontId="33" fillId="0" borderId="16" xfId="0" applyFont="1" applyBorder="1" applyAlignment="1">
      <alignment vertical="center" wrapText="1"/>
    </xf>
    <xf numFmtId="0" fontId="3" fillId="4" borderId="0" xfId="0" applyFont="1" applyFill="1" applyAlignment="1">
      <alignment horizontal="left" vertical="top" wrapText="1"/>
    </xf>
    <xf numFmtId="43" fontId="34" fillId="4" borderId="17" xfId="2" applyFont="1" applyFill="1" applyBorder="1" applyAlignment="1">
      <alignment horizontal="right" vertical="center" wrapText="1"/>
    </xf>
    <xf numFmtId="43" fontId="34" fillId="4" borderId="19" xfId="2" applyFont="1" applyFill="1" applyBorder="1" applyAlignment="1">
      <alignment horizontal="right" vertical="center" wrapText="1"/>
    </xf>
    <xf numFmtId="43" fontId="12" fillId="0" borderId="9" xfId="2" applyFont="1" applyBorder="1" applyAlignment="1">
      <alignment horizontal="center" vertical="top" wrapText="1"/>
    </xf>
    <xf numFmtId="43" fontId="12" fillId="0" borderId="10" xfId="2" applyFont="1" applyBorder="1" applyAlignment="1">
      <alignment horizontal="center" vertical="top" wrapText="1"/>
    </xf>
    <xf numFmtId="0" fontId="34" fillId="4" borderId="1"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34" fillId="4" borderId="2" xfId="0" applyFont="1" applyFill="1" applyBorder="1" applyAlignment="1">
      <alignment horizontal="left" vertical="center" wrapText="1"/>
    </xf>
    <xf numFmtId="37" fontId="12" fillId="7" borderId="16" xfId="4" applyNumberFormat="1" applyFont="1" applyFill="1" applyBorder="1" applyAlignment="1">
      <alignment horizontal="center" vertical="center" wrapText="1"/>
    </xf>
    <xf numFmtId="37" fontId="12" fillId="7" borderId="16" xfId="4" applyNumberFormat="1" applyFont="1" applyFill="1" applyBorder="1" applyAlignment="1">
      <alignment horizontal="center" vertical="center"/>
    </xf>
    <xf numFmtId="0" fontId="12" fillId="7" borderId="16" xfId="0" applyFont="1" applyFill="1" applyBorder="1" applyAlignment="1">
      <alignment horizontal="center" vertical="center"/>
    </xf>
    <xf numFmtId="0" fontId="12" fillId="7" borderId="16"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33" fillId="0" borderId="11"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12" fillId="0" borderId="16"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1"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5" xfId="0" applyFont="1" applyFill="1" applyBorder="1" applyAlignment="1">
      <alignment horizontal="center" vertical="center"/>
    </xf>
    <xf numFmtId="0" fontId="17" fillId="0" borderId="0" xfId="0" applyFont="1" applyFill="1" applyAlignment="1">
      <alignment horizontal="center"/>
    </xf>
    <xf numFmtId="0" fontId="18" fillId="4" borderId="1" xfId="0" applyFont="1" applyFill="1" applyBorder="1" applyAlignment="1">
      <alignment horizontal="left" vertical="top" wrapText="1"/>
    </xf>
    <xf numFmtId="0" fontId="18" fillId="4" borderId="2" xfId="0" applyFont="1" applyFill="1" applyBorder="1" applyAlignment="1">
      <alignment horizontal="left" vertical="top" wrapText="1"/>
    </xf>
    <xf numFmtId="0" fontId="12" fillId="7" borderId="16" xfId="3" applyFont="1" applyFill="1" applyBorder="1" applyAlignment="1">
      <alignment horizontal="center"/>
    </xf>
    <xf numFmtId="0" fontId="17" fillId="4" borderId="16" xfId="0" applyFont="1" applyFill="1" applyBorder="1" applyAlignment="1">
      <alignment horizontal="center"/>
    </xf>
    <xf numFmtId="0" fontId="17" fillId="4" borderId="16" xfId="0" applyFont="1" applyFill="1" applyBorder="1" applyAlignment="1">
      <alignment horizontal="right"/>
    </xf>
    <xf numFmtId="0" fontId="17" fillId="4" borderId="9" xfId="0" applyFont="1" applyFill="1" applyBorder="1" applyAlignment="1">
      <alignment horizontal="right"/>
    </xf>
    <xf numFmtId="0" fontId="17" fillId="4" borderId="10" xfId="0" applyFont="1" applyFill="1" applyBorder="1" applyAlignment="1">
      <alignment horizontal="right"/>
    </xf>
    <xf numFmtId="0" fontId="12" fillId="7" borderId="1" xfId="0" applyFont="1" applyFill="1" applyBorder="1" applyAlignment="1">
      <alignment horizontal="center"/>
    </xf>
    <xf numFmtId="0" fontId="12" fillId="7" borderId="2" xfId="0" applyFont="1" applyFill="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2" fillId="7" borderId="11" xfId="0" applyFont="1" applyFill="1" applyBorder="1" applyAlignment="1">
      <alignment horizontal="center"/>
    </xf>
    <xf numFmtId="0" fontId="12" fillId="7" borderId="7" xfId="0" applyFont="1" applyFill="1" applyBorder="1" applyAlignment="1">
      <alignment horizontal="center"/>
    </xf>
    <xf numFmtId="0" fontId="12" fillId="7" borderId="8" xfId="0" applyFont="1" applyFill="1" applyBorder="1" applyAlignment="1">
      <alignment horizontal="center"/>
    </xf>
    <xf numFmtId="0" fontId="12" fillId="7" borderId="3" xfId="0" applyFont="1" applyFill="1" applyBorder="1" applyAlignment="1">
      <alignment horizontal="center"/>
    </xf>
    <xf numFmtId="0" fontId="12" fillId="7" borderId="4" xfId="0" applyFont="1" applyFill="1" applyBorder="1" applyAlignment="1">
      <alignment horizontal="center"/>
    </xf>
    <xf numFmtId="0" fontId="12" fillId="7" borderId="5" xfId="0" applyFont="1" applyFill="1" applyBorder="1" applyAlignment="1">
      <alignment horizontal="center"/>
    </xf>
    <xf numFmtId="0" fontId="12" fillId="8" borderId="9" xfId="0" applyFont="1" applyFill="1" applyBorder="1" applyAlignment="1">
      <alignment horizontal="center"/>
    </xf>
    <xf numFmtId="0" fontId="12" fillId="8" borderId="7" xfId="0" applyFont="1" applyFill="1" applyBorder="1" applyAlignment="1">
      <alignment horizontal="center"/>
    </xf>
    <xf numFmtId="0" fontId="12" fillId="8" borderId="6" xfId="0" applyFont="1" applyFill="1" applyBorder="1" applyAlignment="1">
      <alignment horizontal="center"/>
    </xf>
    <xf numFmtId="0" fontId="12" fillId="8" borderId="10" xfId="0" applyFont="1" applyFill="1" applyBorder="1" applyAlignment="1">
      <alignment horizontal="center"/>
    </xf>
    <xf numFmtId="0" fontId="12" fillId="8" borderId="0" xfId="0" applyFont="1" applyFill="1" applyBorder="1" applyAlignment="1">
      <alignment horizontal="center"/>
    </xf>
    <xf numFmtId="0" fontId="12" fillId="8" borderId="27"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16" xfId="0" applyFont="1" applyFill="1" applyBorder="1" applyAlignment="1">
      <alignment horizontal="center" vertical="center"/>
    </xf>
    <xf numFmtId="0" fontId="17" fillId="4" borderId="25" xfId="0" applyFont="1" applyFill="1" applyBorder="1" applyAlignment="1">
      <alignment horizontal="left" vertical="center" wrapText="1"/>
    </xf>
    <xf numFmtId="0" fontId="17" fillId="4" borderId="29"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7" fillId="4" borderId="25" xfId="0" applyFont="1" applyFill="1" applyBorder="1" applyAlignment="1">
      <alignment horizontal="left" vertical="top" wrapText="1" indent="1"/>
    </xf>
    <xf numFmtId="0" fontId="17" fillId="4" borderId="29" xfId="0" applyFont="1" applyFill="1" applyBorder="1" applyAlignment="1">
      <alignment horizontal="left" vertical="top" wrapText="1" indent="1"/>
    </xf>
    <xf numFmtId="0" fontId="17" fillId="4" borderId="32" xfId="0" applyFont="1" applyFill="1" applyBorder="1" applyAlignment="1">
      <alignment horizontal="left" vertical="center" wrapText="1"/>
    </xf>
    <xf numFmtId="0" fontId="17" fillId="4" borderId="37" xfId="0" applyFont="1" applyFill="1" applyBorder="1" applyAlignment="1">
      <alignment horizontal="left" vertical="center" wrapText="1"/>
    </xf>
    <xf numFmtId="0" fontId="12" fillId="8" borderId="39" xfId="0" applyFont="1" applyFill="1" applyBorder="1" applyAlignment="1">
      <alignment horizontal="center" vertical="center"/>
    </xf>
    <xf numFmtId="0" fontId="12" fillId="8" borderId="26" xfId="0" applyFont="1" applyFill="1" applyBorder="1" applyAlignment="1">
      <alignment horizontal="center" vertical="center"/>
    </xf>
    <xf numFmtId="0" fontId="18" fillId="4" borderId="20"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32" xfId="0" applyFont="1" applyFill="1" applyBorder="1" applyAlignment="1">
      <alignment horizontal="left" vertical="center" wrapText="1"/>
    </xf>
    <xf numFmtId="0" fontId="18" fillId="4" borderId="37" xfId="0" applyFont="1" applyFill="1" applyBorder="1" applyAlignment="1">
      <alignment horizontal="left" vertical="center" wrapText="1"/>
    </xf>
    <xf numFmtId="0" fontId="17" fillId="4" borderId="0" xfId="0" applyFont="1" applyFill="1" applyAlignment="1">
      <alignment horizontal="left" wrapText="1"/>
    </xf>
    <xf numFmtId="0" fontId="17" fillId="4" borderId="0" xfId="0" applyFont="1" applyFill="1" applyAlignment="1">
      <alignment horizontal="left"/>
    </xf>
    <xf numFmtId="0" fontId="17" fillId="4" borderId="1"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8" fillId="4" borderId="6" xfId="0" applyFont="1" applyFill="1" applyBorder="1" applyAlignment="1">
      <alignment horizontal="left" vertical="center" wrapText="1" indent="3"/>
    </xf>
    <xf numFmtId="0" fontId="18" fillId="4" borderId="10" xfId="0" applyFont="1" applyFill="1" applyBorder="1" applyAlignment="1">
      <alignment horizontal="left" vertical="center" wrapText="1" indent="3"/>
    </xf>
    <xf numFmtId="0" fontId="17" fillId="4" borderId="0" xfId="0" applyFont="1" applyFill="1" applyBorder="1" applyAlignment="1">
      <alignment horizontal="justify" vertical="center" wrapText="1"/>
    </xf>
    <xf numFmtId="0" fontId="17" fillId="4" borderId="2" xfId="0" applyFont="1" applyFill="1" applyBorder="1" applyAlignment="1">
      <alignment horizontal="justify" vertical="center" wrapText="1"/>
    </xf>
    <xf numFmtId="0" fontId="12" fillId="7" borderId="7" xfId="0" applyFont="1" applyFill="1" applyBorder="1" applyAlignment="1">
      <alignment horizontal="center" vertical="center"/>
    </xf>
    <xf numFmtId="0" fontId="12" fillId="7" borderId="4" xfId="0" applyFont="1" applyFill="1" applyBorder="1" applyAlignment="1">
      <alignment horizontal="center" vertical="center"/>
    </xf>
    <xf numFmtId="0" fontId="18" fillId="7" borderId="9" xfId="0" applyFont="1" applyFill="1" applyBorder="1" applyAlignment="1">
      <alignment horizontal="center"/>
    </xf>
    <xf numFmtId="0" fontId="12" fillId="7" borderId="11"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8" fillId="4" borderId="5" xfId="0" applyFont="1" applyFill="1" applyBorder="1" applyAlignment="1">
      <alignment horizontal="left" vertical="center" wrapText="1" indent="3"/>
    </xf>
    <xf numFmtId="0" fontId="12" fillId="7" borderId="9" xfId="21" applyFont="1" applyFill="1" applyBorder="1" applyAlignment="1">
      <alignment horizontal="center" vertical="center" wrapText="1"/>
    </xf>
    <xf numFmtId="0" fontId="12" fillId="7" borderId="10" xfId="21" applyFont="1" applyFill="1" applyBorder="1" applyAlignment="1">
      <alignment horizontal="center" vertical="center" wrapText="1"/>
    </xf>
    <xf numFmtId="0" fontId="18" fillId="7" borderId="9" xfId="0" applyFont="1" applyFill="1" applyBorder="1" applyAlignment="1">
      <alignment horizontal="left" vertical="center"/>
    </xf>
    <xf numFmtId="0" fontId="18" fillId="7" borderId="10" xfId="0" applyFont="1" applyFill="1" applyBorder="1" applyAlignment="1">
      <alignment horizontal="left" vertical="center"/>
    </xf>
    <xf numFmtId="0" fontId="12" fillId="7" borderId="9"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6" xfId="21" applyFont="1" applyFill="1" applyBorder="1" applyAlignment="1">
      <alignment horizontal="center" vertical="center" wrapText="1"/>
    </xf>
    <xf numFmtId="0" fontId="12" fillId="7" borderId="17"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17" xfId="21" applyFont="1" applyFill="1" applyBorder="1" applyAlignment="1">
      <alignment horizontal="center" vertical="center" wrapText="1"/>
    </xf>
    <xf numFmtId="0" fontId="12" fillId="7" borderId="18" xfId="21" applyFont="1" applyFill="1" applyBorder="1" applyAlignment="1">
      <alignment horizontal="center" vertical="center" wrapText="1"/>
    </xf>
    <xf numFmtId="0" fontId="18" fillId="7" borderId="17" xfId="0" applyFont="1" applyFill="1" applyBorder="1" applyAlignment="1">
      <alignment horizontal="center" vertical="center" wrapText="1"/>
    </xf>
    <xf numFmtId="0" fontId="18" fillId="7" borderId="19" xfId="0" applyFont="1" applyFill="1" applyBorder="1" applyAlignment="1">
      <alignment horizontal="center" vertical="center" wrapText="1"/>
    </xf>
    <xf numFmtId="0" fontId="12" fillId="7" borderId="19" xfId="21" applyFont="1" applyFill="1" applyBorder="1" applyAlignment="1">
      <alignment horizontal="center" vertical="center" wrapText="1"/>
    </xf>
    <xf numFmtId="0" fontId="12" fillId="4" borderId="0" xfId="0" applyFont="1" applyFill="1" applyBorder="1" applyAlignment="1">
      <alignment horizontal="left"/>
    </xf>
    <xf numFmtId="0" fontId="17" fillId="4" borderId="25"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7" fillId="0" borderId="25"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22" xfId="0" applyFont="1" applyBorder="1" applyAlignment="1">
      <alignment horizontal="center"/>
    </xf>
    <xf numFmtId="0" fontId="17" fillId="0" borderId="46" xfId="0" applyFont="1" applyBorder="1" applyAlignment="1">
      <alignment horizontal="center"/>
    </xf>
    <xf numFmtId="0" fontId="12" fillId="18" borderId="6" xfId="246" applyFont="1" applyFill="1" applyBorder="1" applyAlignment="1">
      <alignment horizontal="center"/>
    </xf>
    <xf numFmtId="0" fontId="12" fillId="18" borderId="4" xfId="246" applyFont="1" applyFill="1" applyBorder="1" applyAlignment="1">
      <alignment horizontal="center"/>
    </xf>
    <xf numFmtId="0" fontId="12" fillId="18" borderId="4" xfId="246" applyFont="1" applyFill="1" applyBorder="1" applyAlignment="1">
      <alignment horizontal="right"/>
    </xf>
    <xf numFmtId="0" fontId="12" fillId="18" borderId="6" xfId="246" applyFont="1" applyFill="1" applyBorder="1" applyAlignment="1">
      <alignment horizontal="right"/>
    </xf>
    <xf numFmtId="0" fontId="12" fillId="0" borderId="0" xfId="0" applyFont="1" applyFill="1" applyAlignment="1">
      <alignment horizontal="center"/>
    </xf>
    <xf numFmtId="0" fontId="12" fillId="0" borderId="0" xfId="246" applyFont="1" applyFill="1" applyBorder="1" applyAlignment="1" applyProtection="1">
      <alignment horizontal="center" vertical="center"/>
      <protection locked="0"/>
    </xf>
    <xf numFmtId="0" fontId="12" fillId="0" borderId="4" xfId="0" applyFont="1" applyFill="1" applyBorder="1" applyAlignment="1" applyProtection="1">
      <alignment horizontal="center"/>
      <protection locked="0"/>
    </xf>
  </cellXfs>
  <cellStyles count="250">
    <cellStyle name="=C:\WINNT\SYSTEM32\COMMAND.COM" xfId="1"/>
    <cellStyle name="20% - Énfasis1 2" xfId="105"/>
    <cellStyle name="20% - Énfasis2 2" xfId="106"/>
    <cellStyle name="20% - Énfasis3 2" xfId="107"/>
    <cellStyle name="20% - Énfasis4 2" xfId="108"/>
    <cellStyle name="40% - Énfasis3 2" xfId="109"/>
    <cellStyle name="60% - Énfasis3 2" xfId="110"/>
    <cellStyle name="60% - Énfasis4 2" xfId="111"/>
    <cellStyle name="60% - Énfasis6 2" xfId="112"/>
    <cellStyle name="Euro" xfId="10"/>
    <cellStyle name="Fecha" xfId="22"/>
    <cellStyle name="Fijo" xfId="23"/>
    <cellStyle name="HEADING1" xfId="24"/>
    <cellStyle name="HEADING2" xfId="25"/>
    <cellStyle name="Hipervínculo" xfId="248" builtinId="8"/>
    <cellStyle name="Millares" xfId="2" builtinId="3"/>
    <cellStyle name="Millares 10" xfId="126"/>
    <cellStyle name="Millares 12" xfId="26"/>
    <cellStyle name="Millares 13" xfId="27"/>
    <cellStyle name="Millares 14" xfId="28"/>
    <cellStyle name="Millares 15" xfId="29"/>
    <cellStyle name="Millares 2" xfId="5"/>
    <cellStyle name="Millares 2 10" xfId="31"/>
    <cellStyle name="Millares 2 11" xfId="32"/>
    <cellStyle name="Millares 2 12" xfId="33"/>
    <cellStyle name="Millares 2 13" xfId="34"/>
    <cellStyle name="Millares 2 14" xfId="35"/>
    <cellStyle name="Millares 2 15" xfId="36"/>
    <cellStyle name="Millares 2 16" xfId="116"/>
    <cellStyle name="Millares 2 17" xfId="121"/>
    <cellStyle name="Millares 2 18" xfId="30"/>
    <cellStyle name="Millares 2 2" xfId="11"/>
    <cellStyle name="Millares 2 2 2" xfId="127"/>
    <cellStyle name="Millares 2 2 3" xfId="37"/>
    <cellStyle name="Millares 2 3" xfId="12"/>
    <cellStyle name="Millares 2 3 2" xfId="38"/>
    <cellStyle name="Millares 2 4" xfId="39"/>
    <cellStyle name="Millares 2 5" xfId="40"/>
    <cellStyle name="Millares 2 6" xfId="41"/>
    <cellStyle name="Millares 2 7" xfId="42"/>
    <cellStyle name="Millares 2 8" xfId="43"/>
    <cellStyle name="Millares 2 9" xfId="44"/>
    <cellStyle name="Millares 3" xfId="13"/>
    <cellStyle name="Millares 3 2" xfId="45"/>
    <cellStyle name="Millares 3 3" xfId="46"/>
    <cellStyle name="Millares 3 4" xfId="47"/>
    <cellStyle name="Millares 3 5" xfId="48"/>
    <cellStyle name="Millares 3 6" xfId="113"/>
    <cellStyle name="Millares 4" xfId="49"/>
    <cellStyle name="Millares 4 2" xfId="104"/>
    <cellStyle name="Millares 4 3" xfId="128"/>
    <cellStyle name="Millares 5" xfId="129"/>
    <cellStyle name="Millares 6" xfId="50"/>
    <cellStyle name="Millares 7" xfId="51"/>
    <cellStyle name="Millares 8" xfId="52"/>
    <cellStyle name="Millares 8 2" xfId="130"/>
    <cellStyle name="Millares 9" xfId="131"/>
    <cellStyle name="Millares_Formatos Adicinales Estados Financieros 2007" xfId="247"/>
    <cellStyle name="Moneda" xfId="249" builtinId="4"/>
    <cellStyle name="Moneda 2" xfId="14"/>
    <cellStyle name="Normal" xfId="0" builtinId="0"/>
    <cellStyle name="Normal 10" xfId="132"/>
    <cellStyle name="Normal 10 2" xfId="53"/>
    <cellStyle name="Normal 10 3" xfId="54"/>
    <cellStyle name="Normal 10 4" xfId="55"/>
    <cellStyle name="Normal 10 5" xfId="56"/>
    <cellStyle name="Normal 11" xfId="133"/>
    <cellStyle name="Normal 12" xfId="57"/>
    <cellStyle name="Normal 12 2" xfId="134"/>
    <cellStyle name="Normal 13" xfId="135"/>
    <cellStyle name="Normal 14" xfId="58"/>
    <cellStyle name="Normal 2" xfId="3"/>
    <cellStyle name="Normal 2 10" xfId="59"/>
    <cellStyle name="Normal 2 10 2" xfId="136"/>
    <cellStyle name="Normal 2 10 3" xfId="137"/>
    <cellStyle name="Normal 2 11" xfId="60"/>
    <cellStyle name="Normal 2 11 2" xfId="138"/>
    <cellStyle name="Normal 2 11 3" xfId="139"/>
    <cellStyle name="Normal 2 12" xfId="61"/>
    <cellStyle name="Normal 2 12 2" xfId="140"/>
    <cellStyle name="Normal 2 12 3" xfId="141"/>
    <cellStyle name="Normal 2 13" xfId="62"/>
    <cellStyle name="Normal 2 13 2" xfId="142"/>
    <cellStyle name="Normal 2 13 3" xfId="143"/>
    <cellStyle name="Normal 2 14" xfId="63"/>
    <cellStyle name="Normal 2 14 2" xfId="144"/>
    <cellStyle name="Normal 2 14 3" xfId="145"/>
    <cellStyle name="Normal 2 15" xfId="64"/>
    <cellStyle name="Normal 2 15 2" xfId="146"/>
    <cellStyle name="Normal 2 15 3" xfId="147"/>
    <cellStyle name="Normal 2 16" xfId="65"/>
    <cellStyle name="Normal 2 16 2" xfId="148"/>
    <cellStyle name="Normal 2 16 3" xfId="149"/>
    <cellStyle name="Normal 2 17" xfId="66"/>
    <cellStyle name="Normal 2 17 2" xfId="150"/>
    <cellStyle name="Normal 2 17 3" xfId="151"/>
    <cellStyle name="Normal 2 18" xfId="67"/>
    <cellStyle name="Normal 2 18 2" xfId="152"/>
    <cellStyle name="Normal 2 19" xfId="114"/>
    <cellStyle name="Normal 2 2" xfId="6"/>
    <cellStyle name="Normal 2 2 10" xfId="154"/>
    <cellStyle name="Normal 2 2 11" xfId="155"/>
    <cellStyle name="Normal 2 2 12" xfId="156"/>
    <cellStyle name="Normal 2 2 13" xfId="157"/>
    <cellStyle name="Normal 2 2 14" xfId="158"/>
    <cellStyle name="Normal 2 2 15" xfId="159"/>
    <cellStyle name="Normal 2 2 16" xfId="160"/>
    <cellStyle name="Normal 2 2 17" xfId="161"/>
    <cellStyle name="Normal 2 2 18" xfId="162"/>
    <cellStyle name="Normal 2 2 19" xfId="163"/>
    <cellStyle name="Normal 2 2 2" xfId="164"/>
    <cellStyle name="Normal 2 2 2 2" xfId="165"/>
    <cellStyle name="Normal 2 2 2 3" xfId="166"/>
    <cellStyle name="Normal 2 2 2 4" xfId="167"/>
    <cellStyle name="Normal 2 2 2 5" xfId="168"/>
    <cellStyle name="Normal 2 2 2 6" xfId="169"/>
    <cellStyle name="Normal 2 2 2 7" xfId="170"/>
    <cellStyle name="Normal 2 2 20" xfId="171"/>
    <cellStyle name="Normal 2 2 21" xfId="172"/>
    <cellStyle name="Normal 2 2 22" xfId="173"/>
    <cellStyle name="Normal 2 2 23" xfId="153"/>
    <cellStyle name="Normal 2 2 3" xfId="174"/>
    <cellStyle name="Normal 2 2 4" xfId="175"/>
    <cellStyle name="Normal 2 2 5" xfId="176"/>
    <cellStyle name="Normal 2 2 6" xfId="177"/>
    <cellStyle name="Normal 2 2 7" xfId="178"/>
    <cellStyle name="Normal 2 2 8" xfId="179"/>
    <cellStyle name="Normal 2 2 9" xfId="180"/>
    <cellStyle name="Normal 2 20" xfId="181"/>
    <cellStyle name="Normal 2 21" xfId="182"/>
    <cellStyle name="Normal 2 22" xfId="183"/>
    <cellStyle name="Normal 2 23" xfId="184"/>
    <cellStyle name="Normal 2 24" xfId="185"/>
    <cellStyle name="Normal 2 25" xfId="186"/>
    <cellStyle name="Normal 2 26" xfId="187"/>
    <cellStyle name="Normal 2 27" xfId="188"/>
    <cellStyle name="Normal 2 28" xfId="189"/>
    <cellStyle name="Normal 2 29" xfId="190"/>
    <cellStyle name="Normal 2 3" xfId="68"/>
    <cellStyle name="Normal 2 3 2" xfId="192"/>
    <cellStyle name="Normal 2 3 3" xfId="193"/>
    <cellStyle name="Normal 2 3 4" xfId="194"/>
    <cellStyle name="Normal 2 3 5" xfId="195"/>
    <cellStyle name="Normal 2 3 6" xfId="196"/>
    <cellStyle name="Normal 2 3 7" xfId="197"/>
    <cellStyle name="Normal 2 3 8" xfId="191"/>
    <cellStyle name="Normal 2 30" xfId="198"/>
    <cellStyle name="Normal 2 4" xfId="69"/>
    <cellStyle name="Normal 2 4 2" xfId="199"/>
    <cellStyle name="Normal 2 4 3" xfId="200"/>
    <cellStyle name="Normal 2 5" xfId="70"/>
    <cellStyle name="Normal 2 5 2" xfId="201"/>
    <cellStyle name="Normal 2 5 3" xfId="202"/>
    <cellStyle name="Normal 2 6" xfId="71"/>
    <cellStyle name="Normal 2 6 2" xfId="203"/>
    <cellStyle name="Normal 2 6 3" xfId="204"/>
    <cellStyle name="Normal 2 7" xfId="72"/>
    <cellStyle name="Normal 2 7 2" xfId="205"/>
    <cellStyle name="Normal 2 7 3" xfId="206"/>
    <cellStyle name="Normal 2 8" xfId="73"/>
    <cellStyle name="Normal 2 8 2" xfId="207"/>
    <cellStyle name="Normal 2 8 3" xfId="208"/>
    <cellStyle name="Normal 2 82" xfId="209"/>
    <cellStyle name="Normal 2 83" xfId="210"/>
    <cellStyle name="Normal 2 86" xfId="211"/>
    <cellStyle name="Normal 2 9" xfId="74"/>
    <cellStyle name="Normal 2 9 2" xfId="212"/>
    <cellStyle name="Normal 2 9 3" xfId="213"/>
    <cellStyle name="Normal 3" xfId="7"/>
    <cellStyle name="Normal 3 2" xfId="76"/>
    <cellStyle name="Normal 3 3" xfId="77"/>
    <cellStyle name="Normal 3 4" xfId="78"/>
    <cellStyle name="Normal 3 5" xfId="79"/>
    <cellStyle name="Normal 3 6" xfId="80"/>
    <cellStyle name="Normal 3 7" xfId="81"/>
    <cellStyle name="Normal 3 8" xfId="82"/>
    <cellStyle name="Normal 3 9" xfId="75"/>
    <cellStyle name="Normal 4" xfId="15"/>
    <cellStyle name="Normal 4 2" xfId="8"/>
    <cellStyle name="Normal 4 2 2" xfId="117"/>
    <cellStyle name="Normal 4 3" xfId="122"/>
    <cellStyle name="Normal 4 4" xfId="125"/>
    <cellStyle name="Normal 4 5" xfId="83"/>
    <cellStyle name="Normal 5" xfId="16"/>
    <cellStyle name="Normal 5 10" xfId="214"/>
    <cellStyle name="Normal 5 11" xfId="215"/>
    <cellStyle name="Normal 5 12" xfId="216"/>
    <cellStyle name="Normal 5 13" xfId="217"/>
    <cellStyle name="Normal 5 14" xfId="218"/>
    <cellStyle name="Normal 5 15" xfId="219"/>
    <cellStyle name="Normal 5 16" xfId="220"/>
    <cellStyle name="Normal 5 17" xfId="221"/>
    <cellStyle name="Normal 5 2" xfId="17"/>
    <cellStyle name="Normal 5 2 2" xfId="222"/>
    <cellStyle name="Normal 5 3" xfId="84"/>
    <cellStyle name="Normal 5 3 2" xfId="223"/>
    <cellStyle name="Normal 5 4" xfId="85"/>
    <cellStyle name="Normal 5 4 2" xfId="224"/>
    <cellStyle name="Normal 5 5" xfId="86"/>
    <cellStyle name="Normal 5 5 2" xfId="225"/>
    <cellStyle name="Normal 5 6" xfId="118"/>
    <cellStyle name="Normal 5 7" xfId="123"/>
    <cellStyle name="Normal 5 7 2" xfId="226"/>
    <cellStyle name="Normal 5 8" xfId="227"/>
    <cellStyle name="Normal 5 9" xfId="228"/>
    <cellStyle name="Normal 56" xfId="119"/>
    <cellStyle name="Normal 6" xfId="18"/>
    <cellStyle name="Normal 6 2" xfId="19"/>
    <cellStyle name="Normal 6 3" xfId="87"/>
    <cellStyle name="Normal 7" xfId="88"/>
    <cellStyle name="Normal 7 10" xfId="230"/>
    <cellStyle name="Normal 7 11" xfId="231"/>
    <cellStyle name="Normal 7 12" xfId="232"/>
    <cellStyle name="Normal 7 13" xfId="233"/>
    <cellStyle name="Normal 7 14" xfId="234"/>
    <cellStyle name="Normal 7 15" xfId="235"/>
    <cellStyle name="Normal 7 16" xfId="236"/>
    <cellStyle name="Normal 7 17" xfId="237"/>
    <cellStyle name="Normal 7 18" xfId="229"/>
    <cellStyle name="Normal 7 2" xfId="238"/>
    <cellStyle name="Normal 7 3" xfId="239"/>
    <cellStyle name="Normal 7 4" xfId="240"/>
    <cellStyle name="Normal 7 5" xfId="241"/>
    <cellStyle name="Normal 7 6" xfId="242"/>
    <cellStyle name="Normal 7 7" xfId="243"/>
    <cellStyle name="Normal 7 8" xfId="244"/>
    <cellStyle name="Normal 7 9" xfId="245"/>
    <cellStyle name="Normal 8" xfId="89"/>
    <cellStyle name="Normal 9" xfId="4"/>
    <cellStyle name="Normal 9 2" xfId="124"/>
    <cellStyle name="Normal 9 3" xfId="115"/>
    <cellStyle name="Normal_141008Reportes Cuadros Institucionales-sectorialesADV" xfId="21"/>
    <cellStyle name="Normal_FormatosEstadosFinancieros2007" xfId="246"/>
    <cellStyle name="Notas 2" xfId="90"/>
    <cellStyle name="Porcentaje" xfId="20" builtinId="5"/>
    <cellStyle name="Porcentaje 2" xfId="120"/>
    <cellStyle name="Porcentual 2" xfId="9"/>
    <cellStyle name="Total 10" xfId="91"/>
    <cellStyle name="Total 11" xfId="92"/>
    <cellStyle name="Total 12" xfId="93"/>
    <cellStyle name="Total 13" xfId="94"/>
    <cellStyle name="Total 14" xfId="95"/>
    <cellStyle name="Total 2" xfId="96"/>
    <cellStyle name="Total 3" xfId="97"/>
    <cellStyle name="Total 4" xfId="98"/>
    <cellStyle name="Total 5" xfId="99"/>
    <cellStyle name="Total 6" xfId="100"/>
    <cellStyle name="Total 7" xfId="101"/>
    <cellStyle name="Total 8" xfId="102"/>
    <cellStyle name="Total 9" xfId="103"/>
  </cellStyles>
  <dxfs count="2">
    <dxf>
      <font>
        <color rgb="FFCC0000"/>
      </font>
    </dxf>
    <dxf>
      <font>
        <color rgb="FFCC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204107</xdr:colOff>
      <xdr:row>1</xdr:row>
      <xdr:rowOff>54428</xdr:rowOff>
    </xdr:from>
    <xdr:ext cx="184731" cy="264560"/>
    <xdr:sp macro="" textlink="">
      <xdr:nvSpPr>
        <xdr:cNvPr id="2" name="1 CuadroTexto"/>
        <xdr:cNvSpPr txBox="1"/>
      </xdr:nvSpPr>
      <xdr:spPr>
        <a:xfrm>
          <a:off x="6871607" y="217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6</xdr:col>
      <xdr:colOff>773206</xdr:colOff>
      <xdr:row>19</xdr:row>
      <xdr:rowOff>100853</xdr:rowOff>
    </xdr:from>
    <xdr:ext cx="1750287" cy="437029"/>
    <xdr:sp macro="" textlink="">
      <xdr:nvSpPr>
        <xdr:cNvPr id="2" name="2 Rectángulo"/>
        <xdr:cNvSpPr/>
      </xdr:nvSpPr>
      <xdr:spPr>
        <a:xfrm>
          <a:off x="7597588" y="3395382"/>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xdr:col>
      <xdr:colOff>448235</xdr:colOff>
      <xdr:row>34</xdr:row>
      <xdr:rowOff>89647</xdr:rowOff>
    </xdr:from>
    <xdr:to>
      <xdr:col>8</xdr:col>
      <xdr:colOff>694765</xdr:colOff>
      <xdr:row>34</xdr:row>
      <xdr:rowOff>89647</xdr:rowOff>
    </xdr:to>
    <xdr:cxnSp macro="">
      <xdr:nvCxnSpPr>
        <xdr:cNvPr id="3" name="Conector recto 2"/>
        <xdr:cNvCxnSpPr/>
      </xdr:nvCxnSpPr>
      <xdr:spPr>
        <a:xfrm>
          <a:off x="2857500" y="12707471"/>
          <a:ext cx="22972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762000</xdr:colOff>
      <xdr:row>34</xdr:row>
      <xdr:rowOff>56029</xdr:rowOff>
    </xdr:from>
    <xdr:to>
      <xdr:col>17</xdr:col>
      <xdr:colOff>616323</xdr:colOff>
      <xdr:row>34</xdr:row>
      <xdr:rowOff>56029</xdr:rowOff>
    </xdr:to>
    <xdr:cxnSp macro="">
      <xdr:nvCxnSpPr>
        <xdr:cNvPr id="4" name="Conector recto 3"/>
        <xdr:cNvCxnSpPr/>
      </xdr:nvCxnSpPr>
      <xdr:spPr>
        <a:xfrm>
          <a:off x="10365441" y="12673853"/>
          <a:ext cx="22972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3409950</xdr:colOff>
      <xdr:row>12</xdr:row>
      <xdr:rowOff>95250</xdr:rowOff>
    </xdr:from>
    <xdr:ext cx="1750287" cy="468013"/>
    <xdr:sp macro="" textlink="">
      <xdr:nvSpPr>
        <xdr:cNvPr id="3" name="2 Rectángulo"/>
        <xdr:cNvSpPr/>
      </xdr:nvSpPr>
      <xdr:spPr>
        <a:xfrm>
          <a:off x="3409950" y="2095500"/>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4</xdr:col>
      <xdr:colOff>685800</xdr:colOff>
      <xdr:row>0</xdr:row>
      <xdr:rowOff>0</xdr:rowOff>
    </xdr:from>
    <xdr:to>
      <xdr:col>5</xdr:col>
      <xdr:colOff>762000</xdr:colOff>
      <xdr:row>4</xdr:row>
      <xdr:rowOff>9525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597" t="7954" r="11986" b="14880"/>
        <a:stretch>
          <a:fillRect/>
        </a:stretch>
      </xdr:blipFill>
      <xdr:spPr bwMode="auto">
        <a:xfrm>
          <a:off x="4295775" y="0"/>
          <a:ext cx="11620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104775</xdr:colOff>
      <xdr:row>70</xdr:row>
      <xdr:rowOff>9525</xdr:rowOff>
    </xdr:from>
    <xdr:to>
      <xdr:col>7</xdr:col>
      <xdr:colOff>219075</xdr:colOff>
      <xdr:row>70</xdr:row>
      <xdr:rowOff>9525</xdr:rowOff>
    </xdr:to>
    <xdr:cxnSp macro="">
      <xdr:nvCxnSpPr>
        <xdr:cNvPr id="3" name="7 Conector recto"/>
        <xdr:cNvCxnSpPr/>
      </xdr:nvCxnSpPr>
      <xdr:spPr>
        <a:xfrm>
          <a:off x="4648200" y="9534525"/>
          <a:ext cx="19621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70</xdr:row>
      <xdr:rowOff>0</xdr:rowOff>
    </xdr:from>
    <xdr:to>
      <xdr:col>1</xdr:col>
      <xdr:colOff>1238250</xdr:colOff>
      <xdr:row>70</xdr:row>
      <xdr:rowOff>0</xdr:rowOff>
    </xdr:to>
    <xdr:cxnSp macro="">
      <xdr:nvCxnSpPr>
        <xdr:cNvPr id="4" name="7 Conector recto"/>
        <xdr:cNvCxnSpPr/>
      </xdr:nvCxnSpPr>
      <xdr:spPr>
        <a:xfrm>
          <a:off x="85725" y="9525000"/>
          <a:ext cx="1990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409576</xdr:colOff>
      <xdr:row>0</xdr:row>
      <xdr:rowOff>0</xdr:rowOff>
    </xdr:from>
    <xdr:to>
      <xdr:col>5</xdr:col>
      <xdr:colOff>904875</xdr:colOff>
      <xdr:row>4</xdr:row>
      <xdr:rowOff>114300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597" t="7954" r="11986" b="14880"/>
        <a:stretch>
          <a:fillRect/>
        </a:stretch>
      </xdr:blipFill>
      <xdr:spPr bwMode="auto">
        <a:xfrm>
          <a:off x="5724526" y="0"/>
          <a:ext cx="150494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1171575</xdr:colOff>
      <xdr:row>251</xdr:row>
      <xdr:rowOff>0</xdr:rowOff>
    </xdr:from>
    <xdr:to>
      <xdr:col>2</xdr:col>
      <xdr:colOff>123825</xdr:colOff>
      <xdr:row>251</xdr:row>
      <xdr:rowOff>0</xdr:rowOff>
    </xdr:to>
    <xdr:cxnSp macro="">
      <xdr:nvCxnSpPr>
        <xdr:cNvPr id="3" name="4 Conector recto"/>
        <xdr:cNvCxnSpPr/>
      </xdr:nvCxnSpPr>
      <xdr:spPr>
        <a:xfrm>
          <a:off x="1171575" y="35166300"/>
          <a:ext cx="28765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250</xdr:row>
      <xdr:rowOff>152400</xdr:rowOff>
    </xdr:from>
    <xdr:to>
      <xdr:col>6</xdr:col>
      <xdr:colOff>542925</xdr:colOff>
      <xdr:row>250</xdr:row>
      <xdr:rowOff>152401</xdr:rowOff>
    </xdr:to>
    <xdr:cxnSp macro="">
      <xdr:nvCxnSpPr>
        <xdr:cNvPr id="4" name="7 Conector recto"/>
        <xdr:cNvCxnSpPr/>
      </xdr:nvCxnSpPr>
      <xdr:spPr>
        <a:xfrm flipV="1">
          <a:off x="6057900" y="35156775"/>
          <a:ext cx="23622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1299883</xdr:colOff>
      <xdr:row>42</xdr:row>
      <xdr:rowOff>616324</xdr:rowOff>
    </xdr:from>
    <xdr:to>
      <xdr:col>2</xdr:col>
      <xdr:colOff>3753971</xdr:colOff>
      <xdr:row>42</xdr:row>
      <xdr:rowOff>616324</xdr:rowOff>
    </xdr:to>
    <xdr:cxnSp macro="">
      <xdr:nvCxnSpPr>
        <xdr:cNvPr id="3" name="Conector recto 2"/>
        <xdr:cNvCxnSpPr/>
      </xdr:nvCxnSpPr>
      <xdr:spPr>
        <a:xfrm>
          <a:off x="2330824" y="6992471"/>
          <a:ext cx="24540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1178718</xdr:colOff>
      <xdr:row>54</xdr:row>
      <xdr:rowOff>345281</xdr:rowOff>
    </xdr:from>
    <xdr:to>
      <xdr:col>14</xdr:col>
      <xdr:colOff>59531</xdr:colOff>
      <xdr:row>54</xdr:row>
      <xdr:rowOff>345281</xdr:rowOff>
    </xdr:to>
    <xdr:cxnSp macro="">
      <xdr:nvCxnSpPr>
        <xdr:cNvPr id="3" name="Conector recto 2"/>
        <xdr:cNvCxnSpPr/>
      </xdr:nvCxnSpPr>
      <xdr:spPr>
        <a:xfrm>
          <a:off x="9453562" y="10501312"/>
          <a:ext cx="263128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302559</xdr:colOff>
      <xdr:row>39</xdr:row>
      <xdr:rowOff>571500</xdr:rowOff>
    </xdr:from>
    <xdr:to>
      <xdr:col>2</xdr:col>
      <xdr:colOff>2644588</xdr:colOff>
      <xdr:row>39</xdr:row>
      <xdr:rowOff>571500</xdr:rowOff>
    </xdr:to>
    <xdr:cxnSp macro="">
      <xdr:nvCxnSpPr>
        <xdr:cNvPr id="3" name="Conector recto 2"/>
        <xdr:cNvCxnSpPr/>
      </xdr:nvCxnSpPr>
      <xdr:spPr>
        <a:xfrm>
          <a:off x="1165412" y="7474324"/>
          <a:ext cx="23420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1355912</xdr:colOff>
      <xdr:row>18</xdr:row>
      <xdr:rowOff>11206</xdr:rowOff>
    </xdr:from>
    <xdr:ext cx="2487706" cy="468013"/>
    <xdr:sp macro="" textlink="">
      <xdr:nvSpPr>
        <xdr:cNvPr id="2" name="2 Rectángulo"/>
        <xdr:cNvSpPr/>
      </xdr:nvSpPr>
      <xdr:spPr>
        <a:xfrm>
          <a:off x="6801971" y="3048000"/>
          <a:ext cx="2487706" cy="468013"/>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0</xdr:colOff>
      <xdr:row>30</xdr:row>
      <xdr:rowOff>0</xdr:rowOff>
    </xdr:from>
    <xdr:ext cx="1750287" cy="468013"/>
    <xdr:sp macro="" textlink="">
      <xdr:nvSpPr>
        <xdr:cNvPr id="3" name="2 Rectángulo"/>
        <xdr:cNvSpPr/>
      </xdr:nvSpPr>
      <xdr:spPr>
        <a:xfrm>
          <a:off x="7227794" y="4997824"/>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2</xdr:col>
      <xdr:colOff>918882</xdr:colOff>
      <xdr:row>53</xdr:row>
      <xdr:rowOff>100853</xdr:rowOff>
    </xdr:from>
    <xdr:ext cx="1750287" cy="468013"/>
    <xdr:sp macro="" textlink="">
      <xdr:nvSpPr>
        <xdr:cNvPr id="5" name="2 Rectángulo"/>
        <xdr:cNvSpPr/>
      </xdr:nvSpPr>
      <xdr:spPr>
        <a:xfrm>
          <a:off x="6364941" y="8718177"/>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952500</xdr:colOff>
      <xdr:row>64</xdr:row>
      <xdr:rowOff>168088</xdr:rowOff>
    </xdr:from>
    <xdr:ext cx="1750287" cy="468013"/>
    <xdr:sp macro="" textlink="">
      <xdr:nvSpPr>
        <xdr:cNvPr id="6" name="2 Rectángulo"/>
        <xdr:cNvSpPr/>
      </xdr:nvSpPr>
      <xdr:spPr>
        <a:xfrm>
          <a:off x="8180294" y="10869706"/>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22411</xdr:colOff>
      <xdr:row>74</xdr:row>
      <xdr:rowOff>268940</xdr:rowOff>
    </xdr:from>
    <xdr:ext cx="1750287" cy="437029"/>
    <xdr:sp macro="" textlink="">
      <xdr:nvSpPr>
        <xdr:cNvPr id="7" name="2 Rectángulo"/>
        <xdr:cNvSpPr/>
      </xdr:nvSpPr>
      <xdr:spPr>
        <a:xfrm>
          <a:off x="7250205" y="12348881"/>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1</xdr:col>
      <xdr:colOff>4661647</xdr:colOff>
      <xdr:row>105</xdr:row>
      <xdr:rowOff>22412</xdr:rowOff>
    </xdr:from>
    <xdr:ext cx="1750287" cy="437029"/>
    <xdr:sp macro="" textlink="">
      <xdr:nvSpPr>
        <xdr:cNvPr id="8" name="2 Rectángulo"/>
        <xdr:cNvSpPr/>
      </xdr:nvSpPr>
      <xdr:spPr>
        <a:xfrm>
          <a:off x="5423647" y="18243177"/>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2</xdr:col>
      <xdr:colOff>750794</xdr:colOff>
      <xdr:row>114</xdr:row>
      <xdr:rowOff>33618</xdr:rowOff>
    </xdr:from>
    <xdr:ext cx="1750287" cy="437029"/>
    <xdr:sp macro="" textlink="">
      <xdr:nvSpPr>
        <xdr:cNvPr id="9" name="2 Rectángulo"/>
        <xdr:cNvSpPr/>
      </xdr:nvSpPr>
      <xdr:spPr>
        <a:xfrm>
          <a:off x="6196853" y="19711147"/>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95250</xdr:colOff>
      <xdr:row>133</xdr:row>
      <xdr:rowOff>246531</xdr:rowOff>
    </xdr:from>
    <xdr:ext cx="1587001" cy="338578"/>
    <xdr:sp macro="" textlink="">
      <xdr:nvSpPr>
        <xdr:cNvPr id="10" name="2 Rectángulo"/>
        <xdr:cNvSpPr/>
      </xdr:nvSpPr>
      <xdr:spPr>
        <a:xfrm>
          <a:off x="7320643" y="23814102"/>
          <a:ext cx="1587001" cy="338578"/>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11206</xdr:colOff>
      <xdr:row>150</xdr:row>
      <xdr:rowOff>67235</xdr:rowOff>
    </xdr:from>
    <xdr:ext cx="1750287" cy="437029"/>
    <xdr:sp macro="" textlink="">
      <xdr:nvSpPr>
        <xdr:cNvPr id="11" name="2 Rectángulo"/>
        <xdr:cNvSpPr/>
      </xdr:nvSpPr>
      <xdr:spPr>
        <a:xfrm>
          <a:off x="7239000" y="25885588"/>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11206</xdr:colOff>
      <xdr:row>158</xdr:row>
      <xdr:rowOff>33618</xdr:rowOff>
    </xdr:from>
    <xdr:ext cx="1750287" cy="437029"/>
    <xdr:sp macro="" textlink="">
      <xdr:nvSpPr>
        <xdr:cNvPr id="12" name="2 Rectángulo"/>
        <xdr:cNvSpPr/>
      </xdr:nvSpPr>
      <xdr:spPr>
        <a:xfrm>
          <a:off x="7239000" y="27151853"/>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twoCellAnchor>
    <xdr:from>
      <xdr:col>1</xdr:col>
      <xdr:colOff>1232647</xdr:colOff>
      <xdr:row>409</xdr:row>
      <xdr:rowOff>100853</xdr:rowOff>
    </xdr:from>
    <xdr:to>
      <xdr:col>1</xdr:col>
      <xdr:colOff>3350558</xdr:colOff>
      <xdr:row>409</xdr:row>
      <xdr:rowOff>100853</xdr:rowOff>
    </xdr:to>
    <xdr:cxnSp macro="">
      <xdr:nvCxnSpPr>
        <xdr:cNvPr id="14" name="Conector recto 13"/>
        <xdr:cNvCxnSpPr/>
      </xdr:nvCxnSpPr>
      <xdr:spPr>
        <a:xfrm>
          <a:off x="1994647" y="55289824"/>
          <a:ext cx="21179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392206</xdr:colOff>
      <xdr:row>409</xdr:row>
      <xdr:rowOff>67235</xdr:rowOff>
    </xdr:from>
    <xdr:to>
      <xdr:col>4</xdr:col>
      <xdr:colOff>1367118</xdr:colOff>
      <xdr:row>409</xdr:row>
      <xdr:rowOff>67235</xdr:rowOff>
    </xdr:to>
    <xdr:cxnSp macro="">
      <xdr:nvCxnSpPr>
        <xdr:cNvPr id="15" name="Conector recto 14"/>
        <xdr:cNvCxnSpPr/>
      </xdr:nvCxnSpPr>
      <xdr:spPr>
        <a:xfrm>
          <a:off x="7620000" y="55256206"/>
          <a:ext cx="275664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24</xdr:row>
      <xdr:rowOff>123826</xdr:rowOff>
    </xdr:from>
    <xdr:to>
      <xdr:col>0</xdr:col>
      <xdr:colOff>7467600</xdr:colOff>
      <xdr:row>43</xdr:row>
      <xdr:rowOff>142875</xdr:rowOff>
    </xdr:to>
    <xdr:pic>
      <xdr:nvPicPr>
        <xdr:cNvPr id="2" name="Imagen 16" descr="ORGANIGRAMA UPJ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 y="6972301"/>
          <a:ext cx="7467598" cy="5734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212911</xdr:colOff>
      <xdr:row>23</xdr:row>
      <xdr:rowOff>22412</xdr:rowOff>
    </xdr:from>
    <xdr:ext cx="1750287" cy="468013"/>
    <xdr:sp macro="" textlink="">
      <xdr:nvSpPr>
        <xdr:cNvPr id="2" name="2 Rectángulo"/>
        <xdr:cNvSpPr/>
      </xdr:nvSpPr>
      <xdr:spPr>
        <a:xfrm>
          <a:off x="2924735" y="3832412"/>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2981325</xdr:colOff>
      <xdr:row>14</xdr:row>
      <xdr:rowOff>85725</xdr:rowOff>
    </xdr:from>
    <xdr:ext cx="1750287" cy="468013"/>
    <xdr:sp macro="" textlink="">
      <xdr:nvSpPr>
        <xdr:cNvPr id="3" name="2 Rectángulo"/>
        <xdr:cNvSpPr/>
      </xdr:nvSpPr>
      <xdr:spPr>
        <a:xfrm>
          <a:off x="2981325" y="2276475"/>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twoCellAnchor>
    <xdr:from>
      <xdr:col>0</xdr:col>
      <xdr:colOff>358588</xdr:colOff>
      <xdr:row>43</xdr:row>
      <xdr:rowOff>67235</xdr:rowOff>
    </xdr:from>
    <xdr:to>
      <xdr:col>0</xdr:col>
      <xdr:colOff>2980765</xdr:colOff>
      <xdr:row>43</xdr:row>
      <xdr:rowOff>67235</xdr:rowOff>
    </xdr:to>
    <xdr:cxnSp macro="">
      <xdr:nvCxnSpPr>
        <xdr:cNvPr id="4" name="Conector recto 3"/>
        <xdr:cNvCxnSpPr/>
      </xdr:nvCxnSpPr>
      <xdr:spPr>
        <a:xfrm>
          <a:off x="358588" y="7014882"/>
          <a:ext cx="26221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1333500</xdr:colOff>
      <xdr:row>43</xdr:row>
      <xdr:rowOff>78441</xdr:rowOff>
    </xdr:from>
    <xdr:to>
      <xdr:col>4</xdr:col>
      <xdr:colOff>112059</xdr:colOff>
      <xdr:row>43</xdr:row>
      <xdr:rowOff>89647</xdr:rowOff>
    </xdr:to>
    <xdr:cxnSp macro="">
      <xdr:nvCxnSpPr>
        <xdr:cNvPr id="5" name="Conector recto 4"/>
        <xdr:cNvCxnSpPr/>
      </xdr:nvCxnSpPr>
      <xdr:spPr>
        <a:xfrm>
          <a:off x="4661647" y="7026088"/>
          <a:ext cx="2140324"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762000</xdr:colOff>
      <xdr:row>40</xdr:row>
      <xdr:rowOff>123265</xdr:rowOff>
    </xdr:from>
    <xdr:to>
      <xdr:col>1</xdr:col>
      <xdr:colOff>3014383</xdr:colOff>
      <xdr:row>40</xdr:row>
      <xdr:rowOff>123265</xdr:rowOff>
    </xdr:to>
    <xdr:cxnSp macro="">
      <xdr:nvCxnSpPr>
        <xdr:cNvPr id="4" name="3 Conector recto"/>
        <xdr:cNvCxnSpPr/>
      </xdr:nvCxnSpPr>
      <xdr:spPr>
        <a:xfrm>
          <a:off x="840441" y="6689912"/>
          <a:ext cx="22523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56030</xdr:colOff>
      <xdr:row>40</xdr:row>
      <xdr:rowOff>123265</xdr:rowOff>
    </xdr:from>
    <xdr:to>
      <xdr:col>5</xdr:col>
      <xdr:colOff>56029</xdr:colOff>
      <xdr:row>40</xdr:row>
      <xdr:rowOff>123265</xdr:rowOff>
    </xdr:to>
    <xdr:cxnSp macro="">
      <xdr:nvCxnSpPr>
        <xdr:cNvPr id="11" name="10 Conector recto"/>
        <xdr:cNvCxnSpPr/>
      </xdr:nvCxnSpPr>
      <xdr:spPr>
        <a:xfrm>
          <a:off x="4134971" y="6689912"/>
          <a:ext cx="27118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3152775</xdr:colOff>
      <xdr:row>19</xdr:row>
      <xdr:rowOff>47625</xdr:rowOff>
    </xdr:from>
    <xdr:ext cx="1750287" cy="468013"/>
    <xdr:sp macro="" textlink="">
      <xdr:nvSpPr>
        <xdr:cNvPr id="13" name="12 Rectángulo"/>
        <xdr:cNvSpPr/>
      </xdr:nvSpPr>
      <xdr:spPr>
        <a:xfrm>
          <a:off x="3228975" y="2838450"/>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gcg/CECILIA/PARAESTATAL/ESTADOS%20FINANCIEROS/FORMATOS%20ESTADOS%20FINANCIEROS/2014/2014/Estados%20Fros%20y%20Pptales%20GTO%20Vincul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PT_ESF_ECSF"/>
      <sheetName val="EAA"/>
      <sheetName val="EADP"/>
      <sheetName val="EVHP"/>
      <sheetName val="EFE"/>
      <sheetName val="EAI"/>
      <sheetName val="CAdmon"/>
      <sheetName val="CTG"/>
      <sheetName val="COG"/>
      <sheetName val="CFG"/>
      <sheetName val="End Neto"/>
      <sheetName val="Int"/>
      <sheetName val="Post Fiscal"/>
      <sheetName val="CProg"/>
      <sheetName val="BMu"/>
      <sheetName val="BInmu"/>
      <sheetName val="Rel Cta Ba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3">
          <cell r="E33">
            <v>0</v>
          </cell>
          <cell r="H33">
            <v>0</v>
          </cell>
          <cell r="I33">
            <v>0</v>
          </cell>
        </row>
        <row r="46">
          <cell r="E46">
            <v>0</v>
          </cell>
          <cell r="H46">
            <v>0</v>
          </cell>
          <cell r="I46">
            <v>0</v>
          </cell>
        </row>
        <row r="51">
          <cell r="H51">
            <v>0</v>
          </cell>
        </row>
        <row r="52">
          <cell r="E52">
            <v>0</v>
          </cell>
        </row>
        <row r="54">
          <cell r="I54">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lquiroz/AppData/Local/Microsoft/Windows/Temporary%20Internet%20Files/Content.Outlook/HBGSO9P3/MODELO%20CTA%202013.pptx"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showGridLines="0" topLeftCell="B1" zoomScale="80" zoomScaleNormal="80" zoomScalePageLayoutView="80" workbookViewId="0">
      <selection activeCell="B18" sqref="B18:C18"/>
    </sheetView>
  </sheetViews>
  <sheetFormatPr baseColWidth="10" defaultRowHeight="12.75"/>
  <cols>
    <col min="1" max="1" width="4.85546875" style="508" customWidth="1"/>
    <col min="2" max="2" width="27.5703125" style="49" customWidth="1"/>
    <col min="3" max="3" width="37.85546875" style="508" customWidth="1"/>
    <col min="4" max="5" width="21" style="508" customWidth="1"/>
    <col min="6" max="6" width="11" style="103" customWidth="1"/>
    <col min="7" max="8" width="27.5703125" style="508" customWidth="1"/>
    <col min="9" max="10" width="21" style="508" customWidth="1"/>
    <col min="11" max="11" width="4.85546875" style="24" customWidth="1"/>
    <col min="12" max="12" width="1.7109375" style="92" customWidth="1"/>
    <col min="13" max="16384" width="11.42578125" style="508"/>
  </cols>
  <sheetData>
    <row r="1" spans="1:12" ht="6" customHeight="1">
      <c r="A1" s="88"/>
      <c r="B1" s="89"/>
      <c r="C1" s="88"/>
      <c r="D1" s="88"/>
      <c r="E1" s="88"/>
      <c r="F1" s="90"/>
      <c r="G1" s="88"/>
      <c r="H1" s="88"/>
      <c r="I1" s="88"/>
      <c r="J1" s="88"/>
      <c r="K1" s="88"/>
      <c r="L1" s="49"/>
    </row>
    <row r="2" spans="1:12" ht="14.1" customHeight="1">
      <c r="A2" s="88"/>
      <c r="B2" s="91"/>
      <c r="C2" s="846" t="s">
        <v>441</v>
      </c>
      <c r="D2" s="846"/>
      <c r="E2" s="846"/>
      <c r="F2" s="846"/>
      <c r="G2" s="846"/>
      <c r="H2" s="846"/>
      <c r="I2" s="846"/>
      <c r="J2" s="91"/>
      <c r="K2" s="91"/>
    </row>
    <row r="3" spans="1:12" ht="14.1" customHeight="1">
      <c r="A3" s="88"/>
      <c r="B3" s="91"/>
      <c r="C3" s="846" t="s">
        <v>1188</v>
      </c>
      <c r="D3" s="846"/>
      <c r="E3" s="846"/>
      <c r="F3" s="846"/>
      <c r="G3" s="846"/>
      <c r="H3" s="846"/>
      <c r="I3" s="846"/>
      <c r="J3" s="91"/>
      <c r="K3" s="91"/>
    </row>
    <row r="4" spans="1:12" ht="14.1" customHeight="1">
      <c r="A4" s="88"/>
      <c r="B4" s="93"/>
      <c r="C4" s="846" t="s">
        <v>0</v>
      </c>
      <c r="D4" s="846"/>
      <c r="E4" s="846"/>
      <c r="F4" s="846"/>
      <c r="G4" s="846"/>
      <c r="H4" s="846"/>
      <c r="I4" s="846"/>
      <c r="J4" s="93"/>
      <c r="K4" s="93"/>
    </row>
    <row r="5" spans="1:12" ht="26.25" customHeight="1">
      <c r="A5" s="94"/>
      <c r="B5" s="29"/>
      <c r="C5" s="30"/>
      <c r="D5" s="29" t="s">
        <v>3</v>
      </c>
      <c r="E5" s="844" t="s">
        <v>542</v>
      </c>
      <c r="F5" s="844"/>
      <c r="G5" s="844"/>
      <c r="H5" s="30"/>
      <c r="I5" s="30"/>
      <c r="J5" s="30"/>
      <c r="K5" s="508"/>
    </row>
    <row r="6" spans="1:12" ht="3" customHeight="1">
      <c r="A6" s="95"/>
      <c r="B6" s="95"/>
      <c r="C6" s="95"/>
      <c r="D6" s="95"/>
      <c r="E6" s="95"/>
      <c r="F6" s="96"/>
      <c r="G6" s="95"/>
      <c r="H6" s="95"/>
      <c r="I6" s="95"/>
      <c r="J6" s="95"/>
      <c r="K6" s="508"/>
      <c r="L6" s="49"/>
    </row>
    <row r="7" spans="1:12" ht="3" customHeight="1">
      <c r="A7" s="95"/>
      <c r="B7" s="95"/>
      <c r="C7" s="95"/>
      <c r="D7" s="95"/>
      <c r="E7" s="95"/>
      <c r="F7" s="96"/>
      <c r="G7" s="95"/>
      <c r="H7" s="95"/>
      <c r="I7" s="95"/>
      <c r="J7" s="95"/>
    </row>
    <row r="8" spans="1:12" s="99" customFormat="1" ht="15" customHeight="1">
      <c r="A8" s="856"/>
      <c r="B8" s="858" t="s">
        <v>75</v>
      </c>
      <c r="C8" s="858"/>
      <c r="D8" s="488" t="s">
        <v>4</v>
      </c>
      <c r="E8" s="488"/>
      <c r="F8" s="860"/>
      <c r="G8" s="858" t="s">
        <v>75</v>
      </c>
      <c r="H8" s="858"/>
      <c r="I8" s="488" t="s">
        <v>4</v>
      </c>
      <c r="J8" s="488"/>
      <c r="K8" s="97"/>
      <c r="L8" s="98"/>
    </row>
    <row r="9" spans="1:12" s="99" customFormat="1" ht="15" customHeight="1">
      <c r="A9" s="857"/>
      <c r="B9" s="859"/>
      <c r="C9" s="859"/>
      <c r="D9" s="100">
        <v>2016</v>
      </c>
      <c r="E9" s="100">
        <v>2015</v>
      </c>
      <c r="F9" s="861"/>
      <c r="G9" s="859"/>
      <c r="H9" s="859"/>
      <c r="I9" s="100">
        <v>2016</v>
      </c>
      <c r="J9" s="100">
        <v>2015</v>
      </c>
      <c r="K9" s="101"/>
      <c r="L9" s="98"/>
    </row>
    <row r="10" spans="1:12" ht="3" customHeight="1">
      <c r="A10" s="489"/>
      <c r="B10" s="95"/>
      <c r="C10" s="95"/>
      <c r="D10" s="95"/>
      <c r="E10" s="95"/>
      <c r="F10" s="96"/>
      <c r="G10" s="95"/>
      <c r="H10" s="95"/>
      <c r="I10" s="95"/>
      <c r="J10" s="95"/>
      <c r="K10" s="46"/>
      <c r="L10" s="49"/>
    </row>
    <row r="11" spans="1:12" ht="3" customHeight="1">
      <c r="A11" s="489"/>
      <c r="B11" s="95"/>
      <c r="C11" s="95"/>
      <c r="D11" s="95"/>
      <c r="E11" s="95"/>
      <c r="F11" s="96"/>
      <c r="G11" s="95"/>
      <c r="H11" s="95"/>
      <c r="I11" s="95"/>
      <c r="J11" s="95"/>
      <c r="K11" s="46"/>
    </row>
    <row r="12" spans="1:12">
      <c r="A12" s="119"/>
      <c r="B12" s="849" t="s">
        <v>5</v>
      </c>
      <c r="C12" s="849"/>
      <c r="D12" s="102"/>
      <c r="E12" s="58"/>
      <c r="G12" s="849" t="s">
        <v>6</v>
      </c>
      <c r="H12" s="849"/>
      <c r="I12" s="84"/>
      <c r="J12" s="84"/>
      <c r="K12" s="46"/>
    </row>
    <row r="13" spans="1:12" ht="5.0999999999999996" customHeight="1">
      <c r="A13" s="119"/>
      <c r="B13" s="493"/>
      <c r="C13" s="84"/>
      <c r="D13" s="48"/>
      <c r="E13" s="48"/>
      <c r="G13" s="493"/>
      <c r="H13" s="84"/>
      <c r="I13" s="53"/>
      <c r="J13" s="53"/>
      <c r="K13" s="46"/>
    </row>
    <row r="14" spans="1:12">
      <c r="A14" s="119"/>
      <c r="B14" s="848" t="s">
        <v>7</v>
      </c>
      <c r="C14" s="848"/>
      <c r="D14" s="48"/>
      <c r="E14" s="48"/>
      <c r="G14" s="848" t="s">
        <v>8</v>
      </c>
      <c r="H14" s="848"/>
      <c r="I14" s="48"/>
      <c r="J14" s="48"/>
      <c r="K14" s="46"/>
    </row>
    <row r="15" spans="1:12" ht="5.0999999999999996" customHeight="1">
      <c r="A15" s="119"/>
      <c r="B15" s="495"/>
      <c r="C15" s="61"/>
      <c r="D15" s="48"/>
      <c r="E15" s="48"/>
      <c r="G15" s="495"/>
      <c r="H15" s="61"/>
      <c r="I15" s="48"/>
      <c r="J15" s="48"/>
      <c r="K15" s="46"/>
    </row>
    <row r="16" spans="1:12" ht="15">
      <c r="A16" s="119"/>
      <c r="B16" s="845" t="s">
        <v>9</v>
      </c>
      <c r="C16" s="845"/>
      <c r="D16" s="570">
        <v>9637687.3399999999</v>
      </c>
      <c r="E16" s="569">
        <v>19916282.879999999</v>
      </c>
      <c r="G16" s="845" t="s">
        <v>10</v>
      </c>
      <c r="H16" s="845"/>
      <c r="I16" s="569">
        <v>-5364672.8499999996</v>
      </c>
      <c r="J16" s="60">
        <v>-21054312.41</v>
      </c>
      <c r="K16" s="46"/>
    </row>
    <row r="17" spans="1:11" ht="15">
      <c r="A17" s="119"/>
      <c r="B17" s="845" t="s">
        <v>11</v>
      </c>
      <c r="C17" s="845"/>
      <c r="D17" s="570">
        <v>124360.74</v>
      </c>
      <c r="E17" s="60">
        <v>10593.92</v>
      </c>
      <c r="G17" s="845" t="s">
        <v>12</v>
      </c>
      <c r="H17" s="845"/>
      <c r="I17" s="60">
        <v>0</v>
      </c>
      <c r="J17" s="60">
        <v>0</v>
      </c>
      <c r="K17" s="46"/>
    </row>
    <row r="18" spans="1:11" ht="15">
      <c r="A18" s="119"/>
      <c r="B18" s="845" t="s">
        <v>13</v>
      </c>
      <c r="C18" s="845"/>
      <c r="D18" s="570">
        <v>537123.98</v>
      </c>
      <c r="E18" s="60">
        <v>4509706.59</v>
      </c>
      <c r="G18" s="845" t="s">
        <v>14</v>
      </c>
      <c r="H18" s="845"/>
      <c r="I18" s="60">
        <v>0</v>
      </c>
      <c r="J18" s="60">
        <v>0</v>
      </c>
      <c r="K18" s="46"/>
    </row>
    <row r="19" spans="1:11">
      <c r="A19" s="119"/>
      <c r="B19" s="845" t="s">
        <v>15</v>
      </c>
      <c r="C19" s="845"/>
      <c r="D19" s="60">
        <v>0</v>
      </c>
      <c r="E19" s="60">
        <v>0</v>
      </c>
      <c r="G19" s="845" t="s">
        <v>16</v>
      </c>
      <c r="H19" s="845"/>
      <c r="I19" s="60">
        <v>0</v>
      </c>
      <c r="J19" s="60">
        <v>0</v>
      </c>
      <c r="K19" s="46"/>
    </row>
    <row r="20" spans="1:11">
      <c r="A20" s="119"/>
      <c r="B20" s="845" t="s">
        <v>17</v>
      </c>
      <c r="C20" s="845"/>
      <c r="D20" s="60">
        <v>0</v>
      </c>
      <c r="E20" s="60">
        <v>0</v>
      </c>
      <c r="G20" s="845" t="s">
        <v>18</v>
      </c>
      <c r="H20" s="845"/>
      <c r="I20" s="60">
        <v>0</v>
      </c>
      <c r="J20" s="60">
        <v>0</v>
      </c>
      <c r="K20" s="46"/>
    </row>
    <row r="21" spans="1:11" ht="25.5" customHeight="1">
      <c r="A21" s="119"/>
      <c r="B21" s="845" t="s">
        <v>19</v>
      </c>
      <c r="C21" s="845"/>
      <c r="D21" s="60">
        <v>0</v>
      </c>
      <c r="E21" s="60">
        <v>0</v>
      </c>
      <c r="G21" s="847" t="s">
        <v>20</v>
      </c>
      <c r="H21" s="847"/>
      <c r="I21" s="60">
        <v>-6000</v>
      </c>
      <c r="J21" s="60">
        <v>-6000</v>
      </c>
      <c r="K21" s="46"/>
    </row>
    <row r="22" spans="1:11">
      <c r="A22" s="119"/>
      <c r="B22" s="845" t="s">
        <v>21</v>
      </c>
      <c r="C22" s="845"/>
      <c r="D22" s="60">
        <v>1600</v>
      </c>
      <c r="E22" s="60">
        <v>1600</v>
      </c>
      <c r="G22" s="845" t="s">
        <v>22</v>
      </c>
      <c r="H22" s="845"/>
      <c r="I22" s="60">
        <v>0</v>
      </c>
      <c r="J22" s="60">
        <v>0</v>
      </c>
      <c r="K22" s="46"/>
    </row>
    <row r="23" spans="1:11">
      <c r="A23" s="119"/>
      <c r="B23" s="104"/>
      <c r="C23" s="492"/>
      <c r="D23" s="105"/>
      <c r="E23" s="105"/>
      <c r="G23" s="845" t="s">
        <v>23</v>
      </c>
      <c r="H23" s="845"/>
      <c r="I23" s="60">
        <v>0</v>
      </c>
      <c r="J23" s="60">
        <v>0</v>
      </c>
      <c r="K23" s="46"/>
    </row>
    <row r="24" spans="1:11">
      <c r="A24" s="144"/>
      <c r="B24" s="848" t="s">
        <v>24</v>
      </c>
      <c r="C24" s="848"/>
      <c r="D24" s="106">
        <f>SUM(D16:D22)</f>
        <v>10300772.060000001</v>
      </c>
      <c r="E24" s="106">
        <f>SUM(E16:E22)</f>
        <v>24438183.390000001</v>
      </c>
      <c r="F24" s="107"/>
      <c r="G24" s="493"/>
      <c r="H24" s="84"/>
      <c r="I24" s="65"/>
      <c r="J24" s="65"/>
      <c r="K24" s="46"/>
    </row>
    <row r="25" spans="1:11">
      <c r="A25" s="144"/>
      <c r="B25" s="493"/>
      <c r="C25" s="494"/>
      <c r="D25" s="65"/>
      <c r="E25" s="65"/>
      <c r="F25" s="107"/>
      <c r="G25" s="848" t="s">
        <v>25</v>
      </c>
      <c r="H25" s="848"/>
      <c r="I25" s="106">
        <f>SUM(I16:I23)</f>
        <v>-5370672.8499999996</v>
      </c>
      <c r="J25" s="106">
        <f>SUM(J16:J23)</f>
        <v>-21060312.41</v>
      </c>
      <c r="K25" s="46"/>
    </row>
    <row r="26" spans="1:11">
      <c r="A26" s="119"/>
      <c r="B26" s="104"/>
      <c r="C26" s="104"/>
      <c r="D26" s="105"/>
      <c r="E26" s="105"/>
      <c r="G26" s="108"/>
      <c r="H26" s="492"/>
      <c r="I26" s="105"/>
      <c r="J26" s="105"/>
      <c r="K26" s="46"/>
    </row>
    <row r="27" spans="1:11">
      <c r="A27" s="119"/>
      <c r="B27" s="848" t="s">
        <v>26</v>
      </c>
      <c r="C27" s="848"/>
      <c r="D27" s="48"/>
      <c r="E27" s="48"/>
      <c r="G27" s="848" t="s">
        <v>27</v>
      </c>
      <c r="H27" s="848"/>
      <c r="I27" s="48"/>
      <c r="J27" s="48"/>
      <c r="K27" s="46"/>
    </row>
    <row r="28" spans="1:11">
      <c r="A28" s="119"/>
      <c r="B28" s="104"/>
      <c r="C28" s="104"/>
      <c r="D28" s="105"/>
      <c r="E28" s="105"/>
      <c r="G28" s="104"/>
      <c r="H28" s="492"/>
      <c r="I28" s="105"/>
      <c r="J28" s="105"/>
      <c r="K28" s="46"/>
    </row>
    <row r="29" spans="1:11">
      <c r="A29" s="119"/>
      <c r="B29" s="845" t="s">
        <v>28</v>
      </c>
      <c r="C29" s="845"/>
      <c r="D29" s="60">
        <v>0</v>
      </c>
      <c r="E29" s="60">
        <v>0</v>
      </c>
      <c r="G29" s="845" t="s">
        <v>29</v>
      </c>
      <c r="H29" s="845"/>
      <c r="I29" s="60">
        <v>0</v>
      </c>
      <c r="J29" s="60">
        <v>0</v>
      </c>
      <c r="K29" s="46"/>
    </row>
    <row r="30" spans="1:11">
      <c r="A30" s="119"/>
      <c r="B30" s="845" t="s">
        <v>30</v>
      </c>
      <c r="C30" s="845"/>
      <c r="D30" s="60">
        <v>0</v>
      </c>
      <c r="E30" s="60">
        <v>0</v>
      </c>
      <c r="G30" s="845" t="s">
        <v>31</v>
      </c>
      <c r="H30" s="845"/>
      <c r="I30" s="60">
        <v>0</v>
      </c>
      <c r="J30" s="60">
        <v>0</v>
      </c>
      <c r="K30" s="46"/>
    </row>
    <row r="31" spans="1:11" ht="15">
      <c r="A31" s="119"/>
      <c r="B31" s="845" t="s">
        <v>32</v>
      </c>
      <c r="C31" s="845"/>
      <c r="D31" s="570">
        <v>102557568.42</v>
      </c>
      <c r="E31" s="60">
        <v>87290955.189999998</v>
      </c>
      <c r="G31" s="845" t="s">
        <v>33</v>
      </c>
      <c r="H31" s="845"/>
      <c r="I31" s="60">
        <v>0</v>
      </c>
      <c r="J31" s="60">
        <v>0</v>
      </c>
      <c r="K31" s="46"/>
    </row>
    <row r="32" spans="1:11" ht="15">
      <c r="A32" s="119"/>
      <c r="B32" s="845" t="s">
        <v>34</v>
      </c>
      <c r="C32" s="845"/>
      <c r="D32" s="570">
        <v>37287944.799999997</v>
      </c>
      <c r="E32" s="569">
        <v>35650697.719999999</v>
      </c>
      <c r="G32" s="845" t="s">
        <v>35</v>
      </c>
      <c r="H32" s="845"/>
      <c r="I32" s="60">
        <v>0</v>
      </c>
      <c r="J32" s="60">
        <v>0</v>
      </c>
      <c r="K32" s="46"/>
    </row>
    <row r="33" spans="1:11" ht="26.25" customHeight="1">
      <c r="A33" s="119"/>
      <c r="B33" s="845" t="s">
        <v>36</v>
      </c>
      <c r="C33" s="845"/>
      <c r="D33" s="570">
        <v>88673.43</v>
      </c>
      <c r="E33" s="60">
        <v>88673.43</v>
      </c>
      <c r="G33" s="847" t="s">
        <v>37</v>
      </c>
      <c r="H33" s="847"/>
      <c r="I33" s="60">
        <v>0</v>
      </c>
      <c r="J33" s="60">
        <v>0</v>
      </c>
      <c r="K33" s="46"/>
    </row>
    <row r="34" spans="1:11">
      <c r="A34" s="119"/>
      <c r="B34" s="845" t="s">
        <v>38</v>
      </c>
      <c r="C34" s="845"/>
      <c r="D34" s="569">
        <v>-21390368.690000001</v>
      </c>
      <c r="E34" s="60">
        <v>-21401208.199999999</v>
      </c>
      <c r="G34" s="845" t="s">
        <v>39</v>
      </c>
      <c r="H34" s="845"/>
      <c r="I34" s="60">
        <v>0</v>
      </c>
      <c r="J34" s="60">
        <v>0</v>
      </c>
      <c r="K34" s="46"/>
    </row>
    <row r="35" spans="1:11">
      <c r="A35" s="119"/>
      <c r="B35" s="845" t="s">
        <v>40</v>
      </c>
      <c r="C35" s="845"/>
      <c r="D35" s="60">
        <v>0</v>
      </c>
      <c r="E35" s="60">
        <v>0</v>
      </c>
      <c r="G35" s="104"/>
      <c r="H35" s="492"/>
      <c r="I35" s="105"/>
      <c r="J35" s="105"/>
      <c r="K35" s="46"/>
    </row>
    <row r="36" spans="1:11">
      <c r="A36" s="119"/>
      <c r="B36" s="845" t="s">
        <v>41</v>
      </c>
      <c r="C36" s="845"/>
      <c r="D36" s="60">
        <v>0</v>
      </c>
      <c r="E36" s="60">
        <v>0</v>
      </c>
      <c r="G36" s="848" t="s">
        <v>42</v>
      </c>
      <c r="H36" s="848"/>
      <c r="I36" s="106">
        <f>SUM(I29:I34)</f>
        <v>0</v>
      </c>
      <c r="J36" s="106">
        <f>SUM(J29:J34)</f>
        <v>0</v>
      </c>
      <c r="K36" s="46"/>
    </row>
    <row r="37" spans="1:11">
      <c r="A37" s="119"/>
      <c r="B37" s="845" t="s">
        <v>43</v>
      </c>
      <c r="C37" s="845"/>
      <c r="D37" s="60">
        <v>0</v>
      </c>
      <c r="E37" s="60">
        <v>0</v>
      </c>
      <c r="G37" s="493"/>
      <c r="H37" s="494"/>
      <c r="I37" s="65"/>
      <c r="J37" s="65"/>
      <c r="K37" s="46"/>
    </row>
    <row r="38" spans="1:11">
      <c r="A38" s="119"/>
      <c r="B38" s="104"/>
      <c r="C38" s="492"/>
      <c r="D38" s="105"/>
      <c r="E38" s="105"/>
      <c r="G38" s="848" t="s">
        <v>184</v>
      </c>
      <c r="H38" s="848"/>
      <c r="I38" s="106">
        <f>I25+I36</f>
        <v>-5370672.8499999996</v>
      </c>
      <c r="J38" s="106">
        <f>J25+J36</f>
        <v>-21060312.41</v>
      </c>
      <c r="K38" s="46"/>
    </row>
    <row r="39" spans="1:11">
      <c r="A39" s="144"/>
      <c r="B39" s="848" t="s">
        <v>45</v>
      </c>
      <c r="C39" s="848"/>
      <c r="D39" s="106">
        <f>SUM(D29:D37)</f>
        <v>118543817.96000001</v>
      </c>
      <c r="E39" s="106">
        <f>SUM(E29:E37)</f>
        <v>101629118.14</v>
      </c>
      <c r="F39" s="107"/>
      <c r="G39" s="493"/>
      <c r="H39" s="109"/>
      <c r="I39" s="65"/>
      <c r="J39" s="65"/>
      <c r="K39" s="46"/>
    </row>
    <row r="40" spans="1:11">
      <c r="A40" s="119"/>
      <c r="B40" s="104"/>
      <c r="C40" s="493"/>
      <c r="D40" s="105"/>
      <c r="E40" s="105"/>
      <c r="G40" s="849" t="s">
        <v>46</v>
      </c>
      <c r="H40" s="849"/>
      <c r="I40" s="105"/>
      <c r="J40" s="105"/>
      <c r="K40" s="46"/>
    </row>
    <row r="41" spans="1:11">
      <c r="A41" s="119"/>
      <c r="B41" s="848" t="s">
        <v>185</v>
      </c>
      <c r="C41" s="848"/>
      <c r="D41" s="106">
        <f>D24+D39</f>
        <v>128844590.02000001</v>
      </c>
      <c r="E41" s="106">
        <f>E24+E39</f>
        <v>126067301.53</v>
      </c>
      <c r="G41" s="493"/>
      <c r="H41" s="109"/>
      <c r="I41" s="105"/>
      <c r="J41" s="105"/>
      <c r="K41" s="46"/>
    </row>
    <row r="42" spans="1:11">
      <c r="A42" s="119"/>
      <c r="B42" s="104"/>
      <c r="C42" s="104"/>
      <c r="D42" s="105"/>
      <c r="E42" s="105"/>
      <c r="G42" s="848" t="s">
        <v>48</v>
      </c>
      <c r="H42" s="848"/>
      <c r="I42" s="106">
        <f>SUM(I44:I46)</f>
        <v>-125042743.90000001</v>
      </c>
      <c r="J42" s="106">
        <f>SUM(J44:J46)</f>
        <v>-110489768.43000001</v>
      </c>
      <c r="K42" s="46"/>
    </row>
    <row r="43" spans="1:11">
      <c r="A43" s="119"/>
      <c r="B43" s="104"/>
      <c r="C43" s="104"/>
      <c r="D43" s="105"/>
      <c r="E43" s="105"/>
      <c r="G43" s="104"/>
      <c r="H43" s="58"/>
      <c r="I43" s="105"/>
      <c r="J43" s="105"/>
      <c r="K43" s="46"/>
    </row>
    <row r="44" spans="1:11">
      <c r="A44" s="119"/>
      <c r="B44" s="104"/>
      <c r="C44" s="104"/>
      <c r="D44" s="105"/>
      <c r="E44" s="105"/>
      <c r="G44" s="845" t="s">
        <v>49</v>
      </c>
      <c r="H44" s="845"/>
      <c r="I44" s="569">
        <v>-124982742.40000001</v>
      </c>
      <c r="J44" s="60">
        <v>-110429766.93000001</v>
      </c>
      <c r="K44" s="46"/>
    </row>
    <row r="45" spans="1:11">
      <c r="A45" s="119"/>
      <c r="B45" s="104"/>
      <c r="C45" s="855"/>
      <c r="D45" s="855"/>
      <c r="E45" s="105"/>
      <c r="G45" s="845" t="s">
        <v>50</v>
      </c>
      <c r="H45" s="845"/>
      <c r="I45" s="569">
        <v>-60001.5</v>
      </c>
      <c r="J45" s="60">
        <v>-60001.5</v>
      </c>
      <c r="K45" s="46"/>
    </row>
    <row r="46" spans="1:11">
      <c r="A46" s="119"/>
      <c r="B46" s="104"/>
      <c r="C46" s="855"/>
      <c r="D46" s="855"/>
      <c r="E46" s="105"/>
      <c r="G46" s="845" t="s">
        <v>51</v>
      </c>
      <c r="H46" s="845"/>
      <c r="I46" s="60">
        <v>0</v>
      </c>
      <c r="J46" s="60">
        <v>0</v>
      </c>
      <c r="K46" s="46"/>
    </row>
    <row r="47" spans="1:11">
      <c r="A47" s="119"/>
      <c r="B47" s="104"/>
      <c r="C47" s="855"/>
      <c r="D47" s="855"/>
      <c r="E47" s="105"/>
      <c r="G47" s="104"/>
      <c r="H47" s="58"/>
      <c r="I47" s="105"/>
      <c r="J47" s="105"/>
      <c r="K47" s="46"/>
    </row>
    <row r="48" spans="1:11">
      <c r="A48" s="119"/>
      <c r="B48" s="104"/>
      <c r="C48" s="855"/>
      <c r="D48" s="855"/>
      <c r="E48" s="105"/>
      <c r="G48" s="848" t="s">
        <v>52</v>
      </c>
      <c r="H48" s="848"/>
      <c r="I48" s="106">
        <f>SUM(I50:I54)</f>
        <v>1568826.7400000002</v>
      </c>
      <c r="J48" s="106">
        <f>SUM(J50:J54)</f>
        <v>5482779.3100000005</v>
      </c>
      <c r="K48" s="46"/>
    </row>
    <row r="49" spans="1:11">
      <c r="A49" s="119"/>
      <c r="B49" s="104"/>
      <c r="C49" s="855"/>
      <c r="D49" s="855"/>
      <c r="E49" s="105"/>
      <c r="G49" s="493"/>
      <c r="H49" s="58"/>
      <c r="I49" s="110"/>
      <c r="J49" s="110"/>
      <c r="K49" s="46"/>
    </row>
    <row r="50" spans="1:11">
      <c r="A50" s="119"/>
      <c r="B50" s="104"/>
      <c r="C50" s="855"/>
      <c r="D50" s="855"/>
      <c r="E50" s="105"/>
      <c r="G50" s="845" t="s">
        <v>53</v>
      </c>
      <c r="H50" s="845"/>
      <c r="I50" s="569">
        <v>-3821077.2</v>
      </c>
      <c r="J50" s="60">
        <v>3119685.98</v>
      </c>
      <c r="K50" s="46"/>
    </row>
    <row r="51" spans="1:11">
      <c r="A51" s="119"/>
      <c r="B51" s="104"/>
      <c r="C51" s="855"/>
      <c r="D51" s="855"/>
      <c r="E51" s="105"/>
      <c r="G51" s="845" t="s">
        <v>54</v>
      </c>
      <c r="H51" s="845"/>
      <c r="I51" s="569">
        <v>5389903.9400000004</v>
      </c>
      <c r="J51" s="60">
        <v>2363093.33</v>
      </c>
      <c r="K51" s="46"/>
    </row>
    <row r="52" spans="1:11">
      <c r="A52" s="119"/>
      <c r="B52" s="104"/>
      <c r="C52" s="855"/>
      <c r="D52" s="855"/>
      <c r="E52" s="105"/>
      <c r="G52" s="845" t="s">
        <v>55</v>
      </c>
      <c r="H52" s="845"/>
      <c r="I52" s="60">
        <v>0</v>
      </c>
      <c r="J52" s="60">
        <v>0</v>
      </c>
      <c r="K52" s="46"/>
    </row>
    <row r="53" spans="1:11">
      <c r="A53" s="119"/>
      <c r="B53" s="104"/>
      <c r="C53" s="104"/>
      <c r="D53" s="105"/>
      <c r="E53" s="105"/>
      <c r="G53" s="845" t="s">
        <v>56</v>
      </c>
      <c r="H53" s="845"/>
      <c r="I53" s="60">
        <v>0</v>
      </c>
      <c r="J53" s="60">
        <v>0</v>
      </c>
      <c r="K53" s="46"/>
    </row>
    <row r="54" spans="1:11">
      <c r="A54" s="119"/>
      <c r="B54" s="104"/>
      <c r="C54" s="104"/>
      <c r="D54" s="105"/>
      <c r="E54" s="105"/>
      <c r="G54" s="845" t="s">
        <v>57</v>
      </c>
      <c r="H54" s="845"/>
      <c r="I54" s="60">
        <v>0</v>
      </c>
      <c r="J54" s="60">
        <v>0</v>
      </c>
      <c r="K54" s="46"/>
    </row>
    <row r="55" spans="1:11">
      <c r="A55" s="119"/>
      <c r="B55" s="104"/>
      <c r="C55" s="104"/>
      <c r="D55" s="105"/>
      <c r="E55" s="105"/>
      <c r="G55" s="104"/>
      <c r="H55" s="58"/>
      <c r="I55" s="105"/>
      <c r="J55" s="105"/>
      <c r="K55" s="46"/>
    </row>
    <row r="56" spans="1:11" ht="25.5" customHeight="1">
      <c r="A56" s="119"/>
      <c r="B56" s="104"/>
      <c r="C56" s="104"/>
      <c r="D56" s="105"/>
      <c r="E56" s="105"/>
      <c r="G56" s="848" t="s">
        <v>58</v>
      </c>
      <c r="H56" s="848"/>
      <c r="I56" s="106">
        <f>SUM(I58:I59)</f>
        <v>0</v>
      </c>
      <c r="J56" s="106">
        <f>SUM(J58:J59)</f>
        <v>0</v>
      </c>
      <c r="K56" s="46"/>
    </row>
    <row r="57" spans="1:11">
      <c r="A57" s="119"/>
      <c r="B57" s="104"/>
      <c r="C57" s="104"/>
      <c r="D57" s="105"/>
      <c r="E57" s="105"/>
      <c r="G57" s="104"/>
      <c r="H57" s="58"/>
      <c r="I57" s="105"/>
      <c r="J57" s="105"/>
      <c r="K57" s="46"/>
    </row>
    <row r="58" spans="1:11">
      <c r="A58" s="119"/>
      <c r="B58" s="104"/>
      <c r="C58" s="104"/>
      <c r="D58" s="105"/>
      <c r="E58" s="105"/>
      <c r="G58" s="845" t="s">
        <v>59</v>
      </c>
      <c r="H58" s="845"/>
      <c r="I58" s="60">
        <v>0</v>
      </c>
      <c r="J58" s="60">
        <v>0</v>
      </c>
      <c r="K58" s="46"/>
    </row>
    <row r="59" spans="1:11">
      <c r="A59" s="119"/>
      <c r="B59" s="104"/>
      <c r="C59" s="104"/>
      <c r="D59" s="105"/>
      <c r="E59" s="105"/>
      <c r="G59" s="845" t="s">
        <v>60</v>
      </c>
      <c r="H59" s="845"/>
      <c r="I59" s="60">
        <v>0</v>
      </c>
      <c r="J59" s="60">
        <v>0</v>
      </c>
      <c r="K59" s="46"/>
    </row>
    <row r="60" spans="1:11" ht="9.9499999999999993" customHeight="1">
      <c r="A60" s="119"/>
      <c r="B60" s="104"/>
      <c r="C60" s="104"/>
      <c r="D60" s="105"/>
      <c r="E60" s="105"/>
      <c r="G60" s="104"/>
      <c r="H60" s="111"/>
      <c r="I60" s="105"/>
      <c r="J60" s="105"/>
      <c r="K60" s="46"/>
    </row>
    <row r="61" spans="1:11">
      <c r="A61" s="119"/>
      <c r="B61" s="104"/>
      <c r="C61" s="104"/>
      <c r="D61" s="105"/>
      <c r="E61" s="105"/>
      <c r="G61" s="848" t="s">
        <v>61</v>
      </c>
      <c r="H61" s="848"/>
      <c r="I61" s="106">
        <f>I42+I48+I56</f>
        <v>-123473917.16000001</v>
      </c>
      <c r="J61" s="106">
        <f>J42+J48+J56</f>
        <v>-105006989.12</v>
      </c>
      <c r="K61" s="46"/>
    </row>
    <row r="62" spans="1:11" ht="9.9499999999999993" customHeight="1">
      <c r="A62" s="119"/>
      <c r="B62" s="104"/>
      <c r="C62" s="104"/>
      <c r="D62" s="105"/>
      <c r="E62" s="105"/>
      <c r="G62" s="104"/>
      <c r="H62" s="58"/>
      <c r="I62" s="105"/>
      <c r="J62" s="105"/>
      <c r="K62" s="46"/>
    </row>
    <row r="63" spans="1:11">
      <c r="A63" s="119"/>
      <c r="B63" s="104"/>
      <c r="C63" s="104"/>
      <c r="D63" s="105"/>
      <c r="E63" s="105"/>
      <c r="G63" s="848" t="s">
        <v>186</v>
      </c>
      <c r="H63" s="848"/>
      <c r="I63" s="106">
        <f>I38+I61</f>
        <v>-128844590.01000001</v>
      </c>
      <c r="J63" s="106">
        <f>J38+J61</f>
        <v>-126067301.53</v>
      </c>
      <c r="K63" s="46"/>
    </row>
    <row r="64" spans="1:11" ht="6" customHeight="1">
      <c r="A64" s="258"/>
      <c r="B64" s="112"/>
      <c r="C64" s="112"/>
      <c r="D64" s="112"/>
      <c r="E64" s="112"/>
      <c r="F64" s="113"/>
      <c r="G64" s="112"/>
      <c r="H64" s="112"/>
      <c r="I64" s="112"/>
      <c r="J64" s="112"/>
      <c r="K64" s="73"/>
    </row>
    <row r="65" spans="2:11" ht="6" customHeight="1">
      <c r="B65" s="58"/>
      <c r="C65" s="79"/>
      <c r="D65" s="80"/>
      <c r="E65" s="80"/>
      <c r="G65" s="81"/>
      <c r="H65" s="79"/>
      <c r="I65" s="80"/>
      <c r="J65" s="80"/>
    </row>
    <row r="66" spans="2:11" ht="6" customHeight="1">
      <c r="B66" s="58"/>
      <c r="C66" s="79"/>
      <c r="D66" s="80"/>
      <c r="E66" s="80"/>
      <c r="G66" s="81"/>
      <c r="H66" s="79"/>
      <c r="I66" s="80"/>
      <c r="J66" s="80"/>
    </row>
    <row r="67" spans="2:11" ht="6" customHeight="1">
      <c r="B67" s="58"/>
      <c r="C67" s="79"/>
      <c r="D67" s="80"/>
      <c r="E67" s="80"/>
      <c r="G67" s="81"/>
      <c r="H67" s="79"/>
      <c r="I67" s="80"/>
      <c r="J67" s="80"/>
    </row>
    <row r="68" spans="2:11" ht="15" customHeight="1">
      <c r="B68" s="854" t="s">
        <v>76</v>
      </c>
      <c r="C68" s="854"/>
      <c r="D68" s="854"/>
      <c r="E68" s="854"/>
      <c r="F68" s="854"/>
      <c r="G68" s="854"/>
      <c r="H68" s="854"/>
      <c r="I68" s="854"/>
      <c r="J68" s="854"/>
    </row>
    <row r="69" spans="2:11" ht="9.75" customHeight="1">
      <c r="B69" s="58"/>
      <c r="C69" s="79"/>
      <c r="D69" s="80"/>
      <c r="E69" s="80"/>
      <c r="G69" s="81"/>
      <c r="H69" s="79"/>
      <c r="I69" s="80"/>
      <c r="J69" s="80"/>
    </row>
    <row r="70" spans="2:11" ht="50.1" customHeight="1">
      <c r="B70" s="58"/>
      <c r="C70" s="853"/>
      <c r="D70" s="853"/>
      <c r="E70" s="80"/>
      <c r="G70" s="852"/>
      <c r="H70" s="852"/>
      <c r="I70" s="80"/>
      <c r="J70" s="80"/>
    </row>
    <row r="71" spans="2:11" ht="14.1" customHeight="1">
      <c r="B71" s="83"/>
      <c r="C71" s="851" t="s">
        <v>543</v>
      </c>
      <c r="D71" s="851"/>
      <c r="E71" s="80"/>
      <c r="F71" s="80"/>
      <c r="G71" s="851" t="s">
        <v>545</v>
      </c>
      <c r="H71" s="851"/>
      <c r="I71" s="84"/>
      <c r="J71" s="80"/>
    </row>
    <row r="72" spans="2:11" ht="14.1" customHeight="1">
      <c r="B72" s="85"/>
      <c r="C72" s="850" t="s">
        <v>544</v>
      </c>
      <c r="D72" s="850"/>
      <c r="E72" s="86"/>
      <c r="F72" s="86"/>
      <c r="G72" s="850" t="s">
        <v>546</v>
      </c>
      <c r="H72" s="850"/>
      <c r="I72" s="84"/>
      <c r="J72" s="80"/>
    </row>
    <row r="75" spans="2:11">
      <c r="K75" s="295">
        <v>1</v>
      </c>
    </row>
  </sheetData>
  <sheetProtection formatCells="0" selectLockedCells="1"/>
  <mergeCells count="74">
    <mergeCell ref="A8:A9"/>
    <mergeCell ref="B8:C9"/>
    <mergeCell ref="F8:F9"/>
    <mergeCell ref="G8:H9"/>
    <mergeCell ref="G19:H19"/>
    <mergeCell ref="B12:C12"/>
    <mergeCell ref="B14:C14"/>
    <mergeCell ref="G14:H14"/>
    <mergeCell ref="B16:C16"/>
    <mergeCell ref="G16:H16"/>
    <mergeCell ref="G12:H12"/>
    <mergeCell ref="B31:C31"/>
    <mergeCell ref="G31:H31"/>
    <mergeCell ref="G54:H54"/>
    <mergeCell ref="G56:H56"/>
    <mergeCell ref="B35:C35"/>
    <mergeCell ref="B36:C36"/>
    <mergeCell ref="G36:H36"/>
    <mergeCell ref="G44:H44"/>
    <mergeCell ref="B37:C37"/>
    <mergeCell ref="G38:H38"/>
    <mergeCell ref="B39:C39"/>
    <mergeCell ref="G48:H48"/>
    <mergeCell ref="G50:H50"/>
    <mergeCell ref="G51:H51"/>
    <mergeCell ref="G33:H33"/>
    <mergeCell ref="C45:D52"/>
    <mergeCell ref="G58:H58"/>
    <mergeCell ref="G59:H59"/>
    <mergeCell ref="G45:H45"/>
    <mergeCell ref="G46:H46"/>
    <mergeCell ref="C72:D72"/>
    <mergeCell ref="G71:H71"/>
    <mergeCell ref="G72:H72"/>
    <mergeCell ref="G52:H52"/>
    <mergeCell ref="G53:H53"/>
    <mergeCell ref="C71:D71"/>
    <mergeCell ref="G70:H70"/>
    <mergeCell ref="C70:D70"/>
    <mergeCell ref="B68:J68"/>
    <mergeCell ref="G61:H61"/>
    <mergeCell ref="G63:H63"/>
    <mergeCell ref="B24:C24"/>
    <mergeCell ref="G40:H40"/>
    <mergeCell ref="B41:C41"/>
    <mergeCell ref="G42:H42"/>
    <mergeCell ref="B33:C33"/>
    <mergeCell ref="G25:H25"/>
    <mergeCell ref="B27:C27"/>
    <mergeCell ref="B32:C32"/>
    <mergeCell ref="G32:H32"/>
    <mergeCell ref="B30:C30"/>
    <mergeCell ref="G30:H30"/>
    <mergeCell ref="B29:C29"/>
    <mergeCell ref="G29:H29"/>
    <mergeCell ref="B34:C34"/>
    <mergeCell ref="G34:H34"/>
    <mergeCell ref="G27:H27"/>
    <mergeCell ref="E5:G5"/>
    <mergeCell ref="G23:H23"/>
    <mergeCell ref="C2:I2"/>
    <mergeCell ref="C3:I3"/>
    <mergeCell ref="C4:I4"/>
    <mergeCell ref="B20:C20"/>
    <mergeCell ref="G20:H20"/>
    <mergeCell ref="B21:C21"/>
    <mergeCell ref="G21:H21"/>
    <mergeCell ref="B22:C22"/>
    <mergeCell ref="G22:H22"/>
    <mergeCell ref="B17:C17"/>
    <mergeCell ref="G17:H17"/>
    <mergeCell ref="B18:C18"/>
    <mergeCell ref="G18:H18"/>
    <mergeCell ref="B19:C19"/>
  </mergeCells>
  <conditionalFormatting sqref="C45:D52">
    <cfRule type="expression" dxfId="1" priority="1">
      <formula>$E$41&lt;&gt;$J$63</formula>
    </cfRule>
    <cfRule type="expression" dxfId="0" priority="2">
      <formula>$D$41&lt;&gt;$I$63</formula>
    </cfRule>
  </conditionalFormatting>
  <printOptions horizontalCentered="1" verticalCentered="1"/>
  <pageMargins left="0" right="0" top="0.32" bottom="0.59055118110236227" header="0" footer="0"/>
  <pageSetup scale="5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41"/>
  <sheetViews>
    <sheetView showGridLines="0" topLeftCell="A55" zoomScale="70" zoomScaleNormal="70" zoomScalePageLayoutView="70" workbookViewId="0">
      <selection activeCell="E71" sqref="E71"/>
    </sheetView>
  </sheetViews>
  <sheetFormatPr baseColWidth="10" defaultRowHeight="12.75"/>
  <cols>
    <col min="1" max="1" width="11.42578125" style="24"/>
    <col min="2" max="2" width="70.28515625" style="24" customWidth="1"/>
    <col min="3" max="6" width="26.7109375" style="24" customWidth="1"/>
    <col min="7" max="7" width="14.85546875" style="24" bestFit="1" customWidth="1"/>
    <col min="8" max="8" width="14.28515625" style="24" bestFit="1" customWidth="1"/>
    <col min="9" max="9" width="15.42578125" style="24" customWidth="1"/>
    <col min="10" max="16384" width="11.42578125" style="24"/>
  </cols>
  <sheetData>
    <row r="2" spans="1:8" ht="4.5" customHeight="1">
      <c r="A2" s="926"/>
      <c r="B2" s="926"/>
      <c r="C2" s="926"/>
      <c r="D2" s="926"/>
      <c r="E2" s="926"/>
      <c r="F2" s="926"/>
      <c r="G2" s="926"/>
      <c r="H2" s="926"/>
    </row>
    <row r="3" spans="1:8" ht="15" customHeight="1">
      <c r="A3" s="927" t="s">
        <v>447</v>
      </c>
      <c r="B3" s="927"/>
      <c r="C3" s="927"/>
      <c r="D3" s="927"/>
      <c r="E3" s="927"/>
      <c r="F3" s="927"/>
      <c r="G3" s="927"/>
      <c r="H3" s="927"/>
    </row>
    <row r="4" spans="1:8" ht="24" customHeight="1">
      <c r="A4" s="927" t="s">
        <v>1196</v>
      </c>
      <c r="B4" s="927"/>
      <c r="C4" s="927"/>
      <c r="D4" s="927"/>
      <c r="E4" s="927"/>
      <c r="F4" s="927"/>
      <c r="G4" s="927"/>
      <c r="H4" s="927"/>
    </row>
    <row r="5" spans="1:8">
      <c r="B5" s="274"/>
      <c r="C5" s="275"/>
      <c r="D5" s="276"/>
      <c r="E5" s="276"/>
      <c r="F5" s="276"/>
    </row>
    <row r="7" spans="1:8">
      <c r="B7" s="29" t="s">
        <v>3</v>
      </c>
      <c r="C7" s="136" t="s">
        <v>542</v>
      </c>
      <c r="D7" s="30"/>
      <c r="E7" s="508"/>
      <c r="F7" s="79"/>
      <c r="G7" s="29"/>
      <c r="H7" s="551"/>
    </row>
    <row r="9" spans="1:8">
      <c r="A9" s="928" t="s">
        <v>403</v>
      </c>
      <c r="B9" s="928"/>
      <c r="C9" s="928"/>
      <c r="D9" s="928"/>
      <c r="E9" s="928"/>
      <c r="F9" s="928"/>
      <c r="G9" s="928"/>
      <c r="H9" s="928"/>
    </row>
    <row r="10" spans="1:8">
      <c r="B10" s="279"/>
      <c r="C10" s="136"/>
      <c r="D10" s="30"/>
      <c r="E10" s="508"/>
      <c r="F10" s="79"/>
    </row>
    <row r="11" spans="1:8">
      <c r="B11" s="18" t="s">
        <v>393</v>
      </c>
      <c r="C11" s="280"/>
      <c r="D11" s="276"/>
      <c r="E11" s="276"/>
      <c r="F11" s="276"/>
    </row>
    <row r="12" spans="1:8">
      <c r="B12" s="281"/>
      <c r="C12" s="275"/>
      <c r="D12" s="276"/>
      <c r="E12" s="276"/>
      <c r="F12" s="276"/>
    </row>
    <row r="13" spans="1:8">
      <c r="B13" s="19" t="s">
        <v>364</v>
      </c>
      <c r="C13" s="275"/>
      <c r="D13" s="276"/>
      <c r="E13" s="276"/>
      <c r="F13" s="276"/>
    </row>
    <row r="14" spans="1:8">
      <c r="C14" s="275"/>
    </row>
    <row r="15" spans="1:8">
      <c r="B15" s="282" t="s">
        <v>511</v>
      </c>
      <c r="C15" s="508"/>
      <c r="D15" s="508"/>
      <c r="E15" s="508"/>
    </row>
    <row r="16" spans="1:8">
      <c r="B16" s="283"/>
      <c r="C16" s="508"/>
      <c r="D16" s="508"/>
      <c r="E16" s="508"/>
    </row>
    <row r="17" spans="2:5" ht="20.25" customHeight="1">
      <c r="B17" s="284" t="s">
        <v>366</v>
      </c>
      <c r="C17" s="285" t="s">
        <v>300</v>
      </c>
      <c r="D17" s="285" t="s">
        <v>367</v>
      </c>
      <c r="E17" s="285" t="s">
        <v>368</v>
      </c>
    </row>
    <row r="18" spans="2:5">
      <c r="B18" s="286" t="s">
        <v>509</v>
      </c>
      <c r="C18" s="287"/>
      <c r="D18" s="287">
        <v>0</v>
      </c>
      <c r="E18" s="287">
        <v>0</v>
      </c>
    </row>
    <row r="19" spans="2:5">
      <c r="B19" s="288"/>
      <c r="C19" s="289"/>
      <c r="D19" s="289">
        <v>0</v>
      </c>
      <c r="E19" s="289">
        <v>0</v>
      </c>
    </row>
    <row r="20" spans="2:5">
      <c r="B20" s="288" t="s">
        <v>510</v>
      </c>
      <c r="C20" s="289"/>
      <c r="D20" s="289">
        <v>0</v>
      </c>
      <c r="E20" s="289">
        <v>0</v>
      </c>
    </row>
    <row r="21" spans="2:5">
      <c r="B21" s="288"/>
      <c r="C21" s="289"/>
      <c r="D21" s="289">
        <v>0</v>
      </c>
      <c r="E21" s="289">
        <v>0</v>
      </c>
    </row>
    <row r="22" spans="2:5">
      <c r="B22" s="16" t="s">
        <v>517</v>
      </c>
      <c r="C22" s="290"/>
      <c r="D22" s="290">
        <v>0</v>
      </c>
      <c r="E22" s="290">
        <v>0</v>
      </c>
    </row>
    <row r="23" spans="2:5">
      <c r="B23" s="283"/>
      <c r="C23" s="285">
        <f>SUM(C18:C22)</f>
        <v>0</v>
      </c>
      <c r="D23" s="285"/>
      <c r="E23" s="285">
        <f t="shared" ref="E23" si="0">SUM(E18:E22)</f>
        <v>0</v>
      </c>
    </row>
    <row r="24" spans="2:5">
      <c r="B24" s="283"/>
      <c r="C24" s="508"/>
      <c r="D24" s="508"/>
      <c r="E24" s="508"/>
    </row>
    <row r="25" spans="2:5">
      <c r="B25" s="283"/>
      <c r="C25" s="508"/>
      <c r="D25" s="508"/>
      <c r="E25" s="508"/>
    </row>
    <row r="26" spans="2:5">
      <c r="B26" s="283"/>
      <c r="C26" s="508"/>
      <c r="D26" s="508"/>
      <c r="E26" s="508"/>
    </row>
    <row r="27" spans="2:5">
      <c r="B27" s="282" t="s">
        <v>369</v>
      </c>
      <c r="C27" s="291"/>
      <c r="D27" s="508"/>
      <c r="E27" s="508"/>
    </row>
    <row r="29" spans="2:5" ht="18.75" customHeight="1">
      <c r="B29" s="284" t="s">
        <v>370</v>
      </c>
      <c r="C29" s="285" t="s">
        <v>300</v>
      </c>
      <c r="D29" s="285" t="s">
        <v>371</v>
      </c>
      <c r="E29" s="285" t="s">
        <v>301</v>
      </c>
    </row>
    <row r="30" spans="2:5">
      <c r="B30" s="288" t="s">
        <v>516</v>
      </c>
      <c r="C30" s="292"/>
      <c r="D30" s="292"/>
      <c r="E30" s="292"/>
    </row>
    <row r="31" spans="2:5">
      <c r="B31" s="288"/>
      <c r="C31" s="292"/>
      <c r="D31" s="292"/>
      <c r="E31" s="292"/>
    </row>
    <row r="32" spans="2:5" ht="14.25" customHeight="1">
      <c r="B32" s="288" t="s">
        <v>515</v>
      </c>
      <c r="C32" s="292"/>
      <c r="D32" s="292"/>
      <c r="E32" s="292"/>
    </row>
    <row r="33" spans="2:6" ht="14.25" customHeight="1">
      <c r="B33" s="288"/>
      <c r="C33" s="292"/>
      <c r="D33" s="292"/>
      <c r="E33" s="292"/>
    </row>
    <row r="34" spans="2:6" ht="14.25" customHeight="1">
      <c r="B34" s="16"/>
      <c r="C34" s="293"/>
      <c r="D34" s="293"/>
      <c r="E34" s="293"/>
    </row>
    <row r="35" spans="2:6" ht="14.25" customHeight="1">
      <c r="C35" s="285">
        <f>SUM(C30:C34)</f>
        <v>0</v>
      </c>
      <c r="D35" s="285">
        <f t="shared" ref="D35:E35" si="1">SUM(D30:D34)</f>
        <v>0</v>
      </c>
      <c r="E35" s="285">
        <f t="shared" si="1"/>
        <v>0</v>
      </c>
    </row>
    <row r="36" spans="2:6" ht="14.25" customHeight="1">
      <c r="C36" s="294"/>
      <c r="D36" s="294"/>
      <c r="E36" s="294"/>
    </row>
    <row r="37" spans="2:6" ht="14.25" customHeight="1"/>
    <row r="38" spans="2:6" ht="23.25" customHeight="1">
      <c r="B38" s="284" t="s">
        <v>408</v>
      </c>
      <c r="C38" s="285" t="s">
        <v>300</v>
      </c>
      <c r="D38" s="285" t="s">
        <v>384</v>
      </c>
      <c r="E38" s="285" t="s">
        <v>385</v>
      </c>
      <c r="F38" s="285" t="s">
        <v>386</v>
      </c>
    </row>
    <row r="39" spans="2:6" ht="14.25" customHeight="1">
      <c r="B39" s="288" t="s">
        <v>514</v>
      </c>
      <c r="C39" s="816">
        <f>SUM(D39:F39)</f>
        <v>119360.73999999999</v>
      </c>
      <c r="D39" s="292">
        <f>81635.51+1715.55</f>
        <v>83351.06</v>
      </c>
      <c r="E39" s="292">
        <v>36009.68</v>
      </c>
      <c r="F39" s="292">
        <v>0</v>
      </c>
    </row>
    <row r="40" spans="2:6" ht="14.25" customHeight="1">
      <c r="B40" s="288"/>
      <c r="C40" s="816"/>
      <c r="D40" s="292"/>
      <c r="E40" s="292"/>
      <c r="F40" s="292"/>
    </row>
    <row r="41" spans="2:6" ht="14.25" customHeight="1">
      <c r="B41" s="288" t="s">
        <v>884</v>
      </c>
      <c r="C41" s="816">
        <v>5000</v>
      </c>
      <c r="D41" s="292">
        <v>5000</v>
      </c>
      <c r="E41" s="292"/>
      <c r="F41" s="292"/>
    </row>
    <row r="42" spans="2:6" ht="14.25" customHeight="1">
      <c r="B42" s="288"/>
      <c r="C42" s="816"/>
      <c r="D42" s="292"/>
      <c r="E42" s="292"/>
      <c r="F42" s="292"/>
    </row>
    <row r="43" spans="2:6" ht="14.25" customHeight="1">
      <c r="B43" s="288" t="s">
        <v>882</v>
      </c>
      <c r="C43" s="717">
        <f>+D43</f>
        <v>537123.98</v>
      </c>
      <c r="D43" s="292">
        <v>537123.98</v>
      </c>
      <c r="E43" s="292">
        <v>0</v>
      </c>
      <c r="F43" s="292"/>
    </row>
    <row r="44" spans="2:6" ht="14.25" customHeight="1">
      <c r="B44" s="288"/>
      <c r="C44" s="816"/>
      <c r="D44" s="292"/>
      <c r="E44" s="292"/>
      <c r="F44" s="292"/>
    </row>
    <row r="45" spans="2:6" ht="14.25" customHeight="1">
      <c r="B45" s="288" t="s">
        <v>883</v>
      </c>
      <c r="C45" s="292">
        <v>0</v>
      </c>
      <c r="D45" s="292"/>
      <c r="E45" s="292"/>
      <c r="F45" s="292"/>
    </row>
    <row r="46" spans="2:6" ht="14.25" customHeight="1">
      <c r="B46" s="16"/>
      <c r="C46" s="293"/>
      <c r="D46" s="293"/>
      <c r="E46" s="293"/>
      <c r="F46" s="293"/>
    </row>
    <row r="47" spans="2:6" ht="14.25" customHeight="1">
      <c r="C47" s="842">
        <f>SUM(C38:C46)</f>
        <v>661484.72</v>
      </c>
      <c r="D47" s="842">
        <f t="shared" ref="D47" si="2">SUM(D38:D46)</f>
        <v>625475.04</v>
      </c>
      <c r="E47" s="842">
        <f t="shared" ref="E47:F47" si="3">SUM(E38:E46)</f>
        <v>36009.68</v>
      </c>
      <c r="F47" s="842">
        <f t="shared" si="3"/>
        <v>0</v>
      </c>
    </row>
    <row r="48" spans="2:6" ht="14.25" customHeight="1"/>
    <row r="49" spans="2:8" ht="14.25" customHeight="1"/>
    <row r="50" spans="2:8" ht="14.25" customHeight="1"/>
    <row r="51" spans="2:8" ht="14.25" customHeight="1">
      <c r="B51" s="282" t="s">
        <v>374</v>
      </c>
    </row>
    <row r="52" spans="2:8" ht="14.25" customHeight="1">
      <c r="B52" s="295"/>
    </row>
    <row r="53" spans="2:8" ht="24" customHeight="1">
      <c r="B53" s="284" t="s">
        <v>372</v>
      </c>
      <c r="C53" s="285" t="s">
        <v>300</v>
      </c>
      <c r="D53" s="285" t="s">
        <v>373</v>
      </c>
    </row>
    <row r="54" spans="2:8" ht="14.25" customHeight="1">
      <c r="B54" s="286" t="s">
        <v>512</v>
      </c>
      <c r="C54" s="287"/>
      <c r="D54" s="287">
        <v>0</v>
      </c>
    </row>
    <row r="55" spans="2:8" ht="14.25" customHeight="1">
      <c r="B55" s="288"/>
      <c r="C55" s="289"/>
      <c r="D55" s="289">
        <v>0</v>
      </c>
    </row>
    <row r="56" spans="2:8" ht="14.25" customHeight="1">
      <c r="B56" s="288" t="s">
        <v>513</v>
      </c>
      <c r="C56" s="289"/>
      <c r="D56" s="289"/>
    </row>
    <row r="57" spans="2:8" ht="14.25" customHeight="1">
      <c r="B57" s="16"/>
      <c r="C57" s="290"/>
      <c r="D57" s="290">
        <v>0</v>
      </c>
    </row>
    <row r="58" spans="2:8" ht="14.25" customHeight="1">
      <c r="B58" s="296"/>
      <c r="C58" s="285">
        <f>SUM(C53:C57)</f>
        <v>0</v>
      </c>
      <c r="D58" s="285"/>
    </row>
    <row r="59" spans="2:8" ht="14.25" customHeight="1">
      <c r="B59" s="296"/>
      <c r="C59" s="297"/>
      <c r="D59" s="297"/>
    </row>
    <row r="60" spans="2:8" ht="9.75" customHeight="1">
      <c r="B60" s="296"/>
      <c r="C60" s="297"/>
      <c r="D60" s="297"/>
    </row>
    <row r="61" spans="2:8" ht="14.25" customHeight="1">
      <c r="H61" s="295"/>
    </row>
    <row r="62" spans="2:8" ht="14.25" customHeight="1">
      <c r="B62" s="282" t="s">
        <v>375</v>
      </c>
    </row>
    <row r="63" spans="2:8" ht="14.25" customHeight="1">
      <c r="B63" s="295"/>
    </row>
    <row r="64" spans="2:8" ht="27.75" customHeight="1">
      <c r="B64" s="284" t="s">
        <v>378</v>
      </c>
      <c r="C64" s="285" t="s">
        <v>300</v>
      </c>
      <c r="D64" s="285" t="s">
        <v>367</v>
      </c>
      <c r="E64" s="285" t="s">
        <v>309</v>
      </c>
      <c r="F64" s="298" t="s">
        <v>376</v>
      </c>
      <c r="G64" s="285" t="s">
        <v>377</v>
      </c>
    </row>
    <row r="65" spans="2:8" ht="14.25" customHeight="1">
      <c r="B65" s="299" t="s">
        <v>518</v>
      </c>
      <c r="C65" s="297"/>
      <c r="D65" s="297">
        <v>0</v>
      </c>
      <c r="E65" s="297">
        <v>0</v>
      </c>
      <c r="F65" s="297">
        <v>0</v>
      </c>
      <c r="G65" s="300">
        <v>0</v>
      </c>
    </row>
    <row r="66" spans="2:8" ht="14.25" customHeight="1">
      <c r="B66" s="299"/>
      <c r="C66" s="297"/>
      <c r="D66" s="297">
        <v>0</v>
      </c>
      <c r="E66" s="297">
        <v>0</v>
      </c>
      <c r="F66" s="297">
        <v>0</v>
      </c>
      <c r="G66" s="300">
        <v>0</v>
      </c>
    </row>
    <row r="67" spans="2:8" ht="14.25" customHeight="1">
      <c r="B67" s="299"/>
      <c r="C67" s="297"/>
      <c r="D67" s="297">
        <v>0</v>
      </c>
      <c r="E67" s="297">
        <v>0</v>
      </c>
      <c r="F67" s="297">
        <v>0</v>
      </c>
      <c r="G67" s="300">
        <v>0</v>
      </c>
    </row>
    <row r="68" spans="2:8" ht="14.25" customHeight="1">
      <c r="B68" s="301"/>
      <c r="C68" s="302"/>
      <c r="D68" s="302">
        <v>0</v>
      </c>
      <c r="E68" s="302">
        <v>0</v>
      </c>
      <c r="F68" s="302">
        <v>0</v>
      </c>
      <c r="G68" s="303">
        <v>0</v>
      </c>
    </row>
    <row r="69" spans="2:8" ht="15" customHeight="1">
      <c r="B69" s="296"/>
      <c r="C69" s="285">
        <f>SUM(C64:C68)</f>
        <v>0</v>
      </c>
      <c r="D69" s="304">
        <v>0</v>
      </c>
      <c r="E69" s="305">
        <v>0</v>
      </c>
      <c r="F69" s="305">
        <v>0</v>
      </c>
      <c r="G69" s="306">
        <v>0</v>
      </c>
    </row>
    <row r="70" spans="2:8">
      <c r="B70" s="296"/>
      <c r="C70" s="307"/>
      <c r="D70" s="307"/>
      <c r="E70" s="307"/>
      <c r="F70" s="307"/>
      <c r="G70" s="307"/>
    </row>
    <row r="71" spans="2:8">
      <c r="B71" s="296"/>
      <c r="C71" s="307"/>
      <c r="D71" s="307"/>
      <c r="E71" s="307"/>
      <c r="F71" s="307"/>
      <c r="G71" s="307"/>
      <c r="H71" s="295">
        <v>9</v>
      </c>
    </row>
    <row r="72" spans="2:8">
      <c r="B72" s="296"/>
      <c r="C72" s="307"/>
      <c r="D72" s="307"/>
      <c r="E72" s="307"/>
      <c r="F72" s="307"/>
      <c r="G72" s="307"/>
    </row>
    <row r="73" spans="2:8">
      <c r="B73" s="296"/>
      <c r="C73" s="307"/>
      <c r="D73" s="307"/>
      <c r="E73" s="307"/>
      <c r="F73" s="307"/>
      <c r="G73" s="307"/>
    </row>
    <row r="74" spans="2:8">
      <c r="B74" s="296"/>
      <c r="C74" s="307"/>
      <c r="D74" s="307"/>
      <c r="E74" s="307"/>
      <c r="F74" s="307"/>
      <c r="G74" s="307"/>
      <c r="H74" s="295"/>
    </row>
    <row r="75" spans="2:8" ht="26.25" customHeight="1">
      <c r="B75" s="284" t="s">
        <v>520</v>
      </c>
      <c r="C75" s="285" t="s">
        <v>300</v>
      </c>
      <c r="D75" s="285" t="s">
        <v>367</v>
      </c>
      <c r="E75" s="285" t="s">
        <v>379</v>
      </c>
      <c r="F75" s="307"/>
      <c r="G75" s="307"/>
    </row>
    <row r="76" spans="2:8">
      <c r="B76" s="286" t="s">
        <v>519</v>
      </c>
      <c r="C76" s="300"/>
      <c r="D76" s="289">
        <v>0</v>
      </c>
      <c r="E76" s="289">
        <v>0</v>
      </c>
      <c r="F76" s="307"/>
      <c r="G76" s="307"/>
    </row>
    <row r="77" spans="2:8">
      <c r="B77" s="16"/>
      <c r="C77" s="300"/>
      <c r="D77" s="289">
        <v>0</v>
      </c>
      <c r="E77" s="289">
        <v>0</v>
      </c>
      <c r="F77" s="307"/>
      <c r="G77" s="307"/>
    </row>
    <row r="78" spans="2:8" ht="16.5" customHeight="1">
      <c r="B78" s="296"/>
      <c r="C78" s="285">
        <f>SUM(C76:C77)</f>
        <v>0</v>
      </c>
      <c r="D78" s="924"/>
      <c r="E78" s="925"/>
      <c r="F78" s="307"/>
      <c r="G78" s="307"/>
    </row>
    <row r="79" spans="2:8">
      <c r="B79" s="296"/>
      <c r="C79" s="307"/>
      <c r="D79" s="307"/>
      <c r="E79" s="307"/>
      <c r="F79" s="307"/>
      <c r="G79" s="307"/>
    </row>
    <row r="80" spans="2:8">
      <c r="B80" s="296"/>
      <c r="C80" s="307"/>
      <c r="D80" s="307"/>
      <c r="E80" s="307"/>
      <c r="F80" s="307"/>
      <c r="G80" s="307"/>
    </row>
    <row r="81" spans="2:9">
      <c r="B81" s="295"/>
      <c r="H81" s="295"/>
    </row>
    <row r="82" spans="2:9">
      <c r="B82" s="282" t="s">
        <v>365</v>
      </c>
    </row>
    <row r="84" spans="2:9">
      <c r="B84" s="295"/>
    </row>
    <row r="85" spans="2:9" ht="24" customHeight="1">
      <c r="B85" s="284" t="s">
        <v>302</v>
      </c>
      <c r="C85" s="285" t="s">
        <v>303</v>
      </c>
      <c r="D85" s="285" t="s">
        <v>304</v>
      </c>
      <c r="E85" s="285" t="s">
        <v>305</v>
      </c>
      <c r="F85" s="285" t="s">
        <v>306</v>
      </c>
    </row>
    <row r="86" spans="2:9">
      <c r="B86" s="286" t="s">
        <v>521</v>
      </c>
      <c r="C86" s="803">
        <v>87290955.189999998</v>
      </c>
      <c r="D86" s="717">
        <v>102557568.42</v>
      </c>
      <c r="E86" s="292">
        <f>+D86-C86</f>
        <v>15266613.230000004</v>
      </c>
      <c r="F86" s="292"/>
    </row>
    <row r="87" spans="2:9">
      <c r="B87" s="288"/>
      <c r="C87" s="544"/>
      <c r="D87" s="802"/>
      <c r="E87" s="292"/>
      <c r="F87" s="292"/>
    </row>
    <row r="88" spans="2:9">
      <c r="B88" s="288" t="s">
        <v>522</v>
      </c>
      <c r="C88" s="574">
        <v>35650697.719999999</v>
      </c>
      <c r="D88" s="717">
        <v>37287944.799999997</v>
      </c>
      <c r="E88" s="292">
        <f>+D88-C88</f>
        <v>1637247.0799999982</v>
      </c>
      <c r="F88" s="292">
        <v>0</v>
      </c>
    </row>
    <row r="89" spans="2:9">
      <c r="B89" s="288"/>
      <c r="C89" s="544"/>
      <c r="D89" s="802"/>
      <c r="E89" s="292">
        <f t="shared" ref="E89" si="4">+C89-D89</f>
        <v>0</v>
      </c>
      <c r="F89" s="292"/>
    </row>
    <row r="90" spans="2:9">
      <c r="B90" s="16" t="s">
        <v>523</v>
      </c>
      <c r="C90" s="804">
        <v>-21366827.710000005</v>
      </c>
      <c r="D90" s="804">
        <v>-21355988.200000007</v>
      </c>
      <c r="E90" s="292">
        <f>+D90-C90</f>
        <v>10839.509999997914</v>
      </c>
      <c r="F90" s="292">
        <v>0</v>
      </c>
    </row>
    <row r="91" spans="2:9" ht="18" customHeight="1">
      <c r="C91" s="519">
        <f>SUM(C86:C90)</f>
        <v>101574825.19999999</v>
      </c>
      <c r="D91" s="519">
        <f>SUM(D86:D90)</f>
        <v>118489525.02</v>
      </c>
      <c r="E91" s="519">
        <f>E86+E88-E90</f>
        <v>16893020.800000004</v>
      </c>
      <c r="F91" s="309"/>
      <c r="H91" s="520"/>
      <c r="I91" s="520"/>
    </row>
    <row r="94" spans="2:9" ht="21.75" customHeight="1">
      <c r="B94" s="284" t="s">
        <v>380</v>
      </c>
      <c r="C94" s="285" t="s">
        <v>303</v>
      </c>
      <c r="D94" s="285" t="s">
        <v>304</v>
      </c>
      <c r="E94" s="285" t="s">
        <v>305</v>
      </c>
      <c r="F94" s="285" t="s">
        <v>306</v>
      </c>
    </row>
    <row r="95" spans="2:9">
      <c r="B95" s="288" t="s">
        <v>524</v>
      </c>
      <c r="C95" s="544">
        <v>88673.43</v>
      </c>
      <c r="D95" s="544">
        <v>88673.43</v>
      </c>
      <c r="E95" s="289">
        <f>D95-C95</f>
        <v>0</v>
      </c>
      <c r="F95" s="289"/>
    </row>
    <row r="96" spans="2:9">
      <c r="B96" s="288"/>
      <c r="C96" s="544"/>
      <c r="D96" s="544"/>
      <c r="E96" s="289"/>
      <c r="F96" s="289"/>
    </row>
    <row r="97" spans="2:6">
      <c r="B97" s="288" t="s">
        <v>525</v>
      </c>
      <c r="C97" s="289">
        <v>0</v>
      </c>
      <c r="D97" s="289">
        <v>0</v>
      </c>
      <c r="E97" s="289"/>
      <c r="F97" s="289"/>
    </row>
    <row r="98" spans="2:6">
      <c r="B98" s="288"/>
      <c r="C98" s="289"/>
      <c r="D98" s="289"/>
      <c r="E98" s="289"/>
      <c r="F98" s="289"/>
    </row>
    <row r="99" spans="2:6">
      <c r="B99" s="288" t="s">
        <v>523</v>
      </c>
      <c r="C99" s="544">
        <v>34380.49</v>
      </c>
      <c r="D99" s="544">
        <v>34380.49</v>
      </c>
      <c r="E99" s="289">
        <f>D99-C99</f>
        <v>0</v>
      </c>
      <c r="F99" s="289"/>
    </row>
    <row r="100" spans="2:6">
      <c r="B100" s="545"/>
      <c r="C100" s="290"/>
      <c r="D100" s="290"/>
      <c r="E100" s="290"/>
      <c r="F100" s="290"/>
    </row>
    <row r="101" spans="2:6" ht="16.5" customHeight="1">
      <c r="C101" s="521">
        <f>C95-C99</f>
        <v>54292.939999999995</v>
      </c>
      <c r="D101" s="521">
        <f>D95-D99</f>
        <v>54292.939999999995</v>
      </c>
      <c r="E101" s="285">
        <f t="shared" ref="E101" si="5">SUM(E99:E100)</f>
        <v>0</v>
      </c>
      <c r="F101" s="309"/>
    </row>
    <row r="105" spans="2:6" ht="27" customHeight="1">
      <c r="B105" s="284" t="s">
        <v>381</v>
      </c>
      <c r="C105" s="285" t="s">
        <v>300</v>
      </c>
    </row>
    <row r="106" spans="2:6">
      <c r="B106" s="286" t="s">
        <v>526</v>
      </c>
      <c r="C106" s="287"/>
    </row>
    <row r="107" spans="2:6">
      <c r="B107" s="288"/>
      <c r="C107" s="289"/>
    </row>
    <row r="108" spans="2:6">
      <c r="B108" s="16"/>
      <c r="C108" s="290"/>
    </row>
    <row r="109" spans="2:6" ht="15" customHeight="1">
      <c r="C109" s="285">
        <f>SUM(C107:C108)</f>
        <v>0</v>
      </c>
    </row>
    <row r="110" spans="2:6" ht="15" customHeight="1">
      <c r="C110" s="819"/>
    </row>
    <row r="111" spans="2:6">
      <c r="B111" s="275"/>
    </row>
    <row r="113" spans="2:6" ht="22.5" customHeight="1">
      <c r="B113" s="310" t="s">
        <v>383</v>
      </c>
      <c r="C113" s="311" t="s">
        <v>300</v>
      </c>
      <c r="D113" s="312" t="s">
        <v>382</v>
      </c>
    </row>
    <row r="114" spans="2:6">
      <c r="B114" s="313"/>
      <c r="C114" s="314"/>
      <c r="D114" s="315"/>
    </row>
    <row r="115" spans="2:6">
      <c r="B115" s="316"/>
      <c r="C115" s="317"/>
      <c r="D115" s="318"/>
    </row>
    <row r="116" spans="2:6">
      <c r="B116" s="66"/>
      <c r="C116" s="319"/>
      <c r="D116" s="319"/>
    </row>
    <row r="117" spans="2:6">
      <c r="B117" s="66"/>
      <c r="C117" s="319"/>
      <c r="D117" s="319"/>
    </row>
    <row r="118" spans="2:6">
      <c r="B118" s="70"/>
      <c r="C118" s="320"/>
      <c r="D118" s="320"/>
    </row>
    <row r="119" spans="2:6" ht="14.25" customHeight="1">
      <c r="C119" s="285">
        <f t="shared" ref="C119" si="6">SUM(C117:C118)</f>
        <v>0</v>
      </c>
      <c r="D119" s="285"/>
    </row>
    <row r="123" spans="2:6">
      <c r="B123" s="18" t="s">
        <v>6</v>
      </c>
    </row>
    <row r="125" spans="2:6" ht="20.25" customHeight="1">
      <c r="B125" s="310" t="s">
        <v>528</v>
      </c>
      <c r="C125" s="335" t="s">
        <v>300</v>
      </c>
      <c r="D125" s="285" t="s">
        <v>384</v>
      </c>
      <c r="E125" s="285" t="s">
        <v>385</v>
      </c>
      <c r="F125" s="285" t="s">
        <v>386</v>
      </c>
    </row>
    <row r="126" spans="2:6">
      <c r="B126" s="286" t="s">
        <v>527</v>
      </c>
      <c r="C126" s="569">
        <v>-5364672.8499999996</v>
      </c>
      <c r="D126" s="308"/>
      <c r="E126" s="308"/>
      <c r="F126" s="308"/>
    </row>
    <row r="127" spans="2:6">
      <c r="B127" s="288"/>
      <c r="C127" s="292"/>
      <c r="D127" s="292"/>
      <c r="E127" s="292"/>
      <c r="F127" s="292"/>
    </row>
    <row r="128" spans="2:6">
      <c r="B128" s="288" t="s">
        <v>529</v>
      </c>
      <c r="C128" s="292"/>
      <c r="D128" s="292"/>
      <c r="E128" s="292"/>
      <c r="F128" s="292"/>
    </row>
    <row r="129" spans="2:8">
      <c r="B129" s="16"/>
      <c r="C129" s="293"/>
      <c r="D129" s="293"/>
      <c r="E129" s="293"/>
      <c r="F129" s="293"/>
    </row>
    <row r="130" spans="2:8" ht="16.5" customHeight="1">
      <c r="C130" s="522">
        <f>SUM(C126:C129)</f>
        <v>-5364672.8499999996</v>
      </c>
      <c r="D130" s="285">
        <f t="shared" ref="D130" si="7">SUM(D128:D129)</f>
        <v>0</v>
      </c>
      <c r="E130" s="285">
        <f t="shared" ref="E130:F130" si="8">SUM(E128:E129)</f>
        <v>0</v>
      </c>
      <c r="F130" s="285">
        <f t="shared" si="8"/>
        <v>0</v>
      </c>
    </row>
    <row r="132" spans="2:8">
      <c r="H132" s="295"/>
    </row>
    <row r="134" spans="2:8" ht="20.25" customHeight="1">
      <c r="B134" s="310" t="s">
        <v>388</v>
      </c>
      <c r="C134" s="311" t="s">
        <v>300</v>
      </c>
      <c r="D134" s="285" t="s">
        <v>387</v>
      </c>
      <c r="E134" s="285" t="s">
        <v>382</v>
      </c>
    </row>
    <row r="135" spans="2:8">
      <c r="B135" s="321" t="s">
        <v>530</v>
      </c>
      <c r="C135" s="322"/>
      <c r="D135" s="323"/>
      <c r="E135" s="324"/>
    </row>
    <row r="136" spans="2:8">
      <c r="B136" s="325"/>
      <c r="C136" s="326"/>
      <c r="D136" s="327"/>
      <c r="E136" s="328"/>
    </row>
    <row r="137" spans="2:8">
      <c r="B137" s="329"/>
      <c r="C137" s="330"/>
      <c r="D137" s="331"/>
      <c r="E137" s="332"/>
    </row>
    <row r="138" spans="2:8" ht="16.5" customHeight="1">
      <c r="C138" s="285">
        <f>SUM(C136:C137)</f>
        <v>0</v>
      </c>
      <c r="D138" s="929"/>
      <c r="E138" s="930"/>
    </row>
    <row r="139" spans="2:8">
      <c r="H139" s="295"/>
    </row>
    <row r="140" spans="2:8">
      <c r="H140" s="295"/>
    </row>
    <row r="142" spans="2:8" ht="27.75" customHeight="1">
      <c r="B142" s="310" t="s">
        <v>389</v>
      </c>
      <c r="C142" s="335" t="s">
        <v>300</v>
      </c>
      <c r="D142" s="285" t="s">
        <v>387</v>
      </c>
      <c r="E142" s="285" t="s">
        <v>382</v>
      </c>
    </row>
    <row r="143" spans="2:8">
      <c r="B143" s="321" t="s">
        <v>531</v>
      </c>
      <c r="C143" s="544">
        <v>-6000</v>
      </c>
      <c r="D143" s="323"/>
      <c r="E143" s="324"/>
    </row>
    <row r="144" spans="2:8">
      <c r="B144" s="325"/>
      <c r="C144" s="326"/>
      <c r="D144" s="327"/>
      <c r="E144" s="328"/>
    </row>
    <row r="145" spans="2:8">
      <c r="B145" s="329"/>
      <c r="C145" s="330"/>
      <c r="D145" s="331"/>
      <c r="E145" s="332"/>
    </row>
    <row r="146" spans="2:8" ht="15" customHeight="1">
      <c r="C146" s="523">
        <v>-6000</v>
      </c>
      <c r="D146" s="929"/>
      <c r="E146" s="930"/>
      <c r="H146" s="295">
        <v>10</v>
      </c>
    </row>
    <row r="147" spans="2:8">
      <c r="B147" s="275"/>
    </row>
    <row r="148" spans="2:8">
      <c r="B148" s="275"/>
    </row>
    <row r="150" spans="2:8" ht="24" customHeight="1">
      <c r="B150" s="310" t="s">
        <v>390</v>
      </c>
      <c r="C150" s="311" t="s">
        <v>300</v>
      </c>
      <c r="D150" s="285" t="s">
        <v>387</v>
      </c>
      <c r="E150" s="285" t="s">
        <v>382</v>
      </c>
    </row>
    <row r="151" spans="2:8">
      <c r="B151" s="321" t="s">
        <v>532</v>
      </c>
      <c r="C151" s="322"/>
      <c r="D151" s="323"/>
      <c r="E151" s="324"/>
    </row>
    <row r="152" spans="2:8">
      <c r="B152" s="325"/>
      <c r="C152" s="326"/>
      <c r="D152" s="327"/>
      <c r="E152" s="328"/>
    </row>
    <row r="153" spans="2:8">
      <c r="B153" s="329"/>
      <c r="C153" s="330"/>
      <c r="D153" s="331"/>
      <c r="E153" s="332"/>
    </row>
    <row r="154" spans="2:8" ht="16.5" customHeight="1">
      <c r="C154" s="285">
        <f>SUM(C152:C153)</f>
        <v>0</v>
      </c>
      <c r="D154" s="929"/>
      <c r="E154" s="930"/>
    </row>
    <row r="155" spans="2:8" ht="16.5" customHeight="1">
      <c r="C155" s="818"/>
      <c r="D155" s="820"/>
      <c r="E155" s="820"/>
    </row>
    <row r="158" spans="2:8" ht="24" customHeight="1">
      <c r="B158" s="310" t="s">
        <v>391</v>
      </c>
      <c r="C158" s="311" t="s">
        <v>300</v>
      </c>
      <c r="D158" s="333" t="s">
        <v>387</v>
      </c>
      <c r="E158" s="333" t="s">
        <v>309</v>
      </c>
    </row>
    <row r="159" spans="2:8">
      <c r="B159" s="321" t="s">
        <v>533</v>
      </c>
      <c r="C159" s="287"/>
      <c r="D159" s="287">
        <v>0</v>
      </c>
      <c r="E159" s="287">
        <v>0</v>
      </c>
    </row>
    <row r="160" spans="2:8">
      <c r="B160" s="288"/>
      <c r="C160" s="289"/>
      <c r="D160" s="289">
        <v>0</v>
      </c>
      <c r="E160" s="289">
        <v>0</v>
      </c>
    </row>
    <row r="161" spans="2:5">
      <c r="B161" s="16"/>
      <c r="C161" s="17"/>
      <c r="D161" s="17">
        <v>0</v>
      </c>
      <c r="E161" s="17">
        <v>0</v>
      </c>
    </row>
    <row r="162" spans="2:5" ht="18.75" customHeight="1">
      <c r="C162" s="285">
        <f>SUM(C160:C161)</f>
        <v>0</v>
      </c>
      <c r="D162" s="929"/>
      <c r="E162" s="930"/>
    </row>
    <row r="165" spans="2:5">
      <c r="B165" s="18" t="s">
        <v>394</v>
      </c>
    </row>
    <row r="166" spans="2:5">
      <c r="B166" s="18"/>
    </row>
    <row r="167" spans="2:5">
      <c r="B167" s="18" t="s">
        <v>392</v>
      </c>
    </row>
    <row r="169" spans="2:5" ht="24" customHeight="1">
      <c r="B169" s="334" t="s">
        <v>307</v>
      </c>
      <c r="C169" s="335" t="s">
        <v>300</v>
      </c>
      <c r="D169" s="285" t="s">
        <v>308</v>
      </c>
      <c r="E169" s="285" t="s">
        <v>309</v>
      </c>
    </row>
    <row r="170" spans="2:5">
      <c r="B170" s="286" t="s">
        <v>534</v>
      </c>
      <c r="C170" s="292">
        <v>-2938242.34</v>
      </c>
      <c r="D170" s="308"/>
      <c r="E170" s="308"/>
    </row>
    <row r="171" spans="2:5">
      <c r="B171" s="288"/>
      <c r="D171" s="292"/>
      <c r="E171" s="292"/>
    </row>
    <row r="172" spans="2:5" ht="25.5">
      <c r="B172" s="490" t="s">
        <v>535</v>
      </c>
      <c r="C172" s="292">
        <v>-29980274.739999998</v>
      </c>
      <c r="D172" s="292"/>
      <c r="E172" s="292"/>
    </row>
    <row r="173" spans="2:5">
      <c r="B173" s="16"/>
      <c r="C173" s="293"/>
      <c r="D173" s="293"/>
      <c r="E173" s="293"/>
    </row>
    <row r="174" spans="2:5" ht="15.75" customHeight="1">
      <c r="C174" s="523">
        <f>SUM(C170:C173)</f>
        <v>-32918517.079999998</v>
      </c>
      <c r="D174" s="929"/>
      <c r="E174" s="930"/>
    </row>
    <row r="177" spans="2:5" ht="24.75" customHeight="1">
      <c r="B177" s="334" t="s">
        <v>409</v>
      </c>
      <c r="C177" s="335" t="s">
        <v>300</v>
      </c>
      <c r="D177" s="285" t="s">
        <v>308</v>
      </c>
      <c r="E177" s="285" t="s">
        <v>309</v>
      </c>
    </row>
    <row r="178" spans="2:5" ht="20.25" customHeight="1">
      <c r="B178" s="556" t="s">
        <v>536</v>
      </c>
      <c r="C178" s="569">
        <v>-61.34</v>
      </c>
      <c r="D178" s="308"/>
      <c r="E178" s="308"/>
    </row>
    <row r="179" spans="2:5">
      <c r="B179" s="16"/>
      <c r="C179" s="293"/>
      <c r="D179" s="293"/>
      <c r="E179" s="293"/>
    </row>
    <row r="180" spans="2:5" ht="16.5" customHeight="1">
      <c r="C180" s="523">
        <f>C178+C179</f>
        <v>-61.34</v>
      </c>
      <c r="D180" s="929"/>
      <c r="E180" s="930"/>
    </row>
    <row r="183" spans="2:5">
      <c r="B183" s="18" t="s">
        <v>79</v>
      </c>
    </row>
    <row r="185" spans="2:5" ht="26.25" customHeight="1">
      <c r="B185" s="334" t="s">
        <v>310</v>
      </c>
      <c r="C185" s="335" t="s">
        <v>300</v>
      </c>
      <c r="D185" s="285" t="s">
        <v>311</v>
      </c>
      <c r="E185" s="285" t="s">
        <v>312</v>
      </c>
    </row>
    <row r="186" spans="2:5">
      <c r="B186" s="265" t="s">
        <v>1133</v>
      </c>
      <c r="C186" s="544">
        <v>12465799.369999999</v>
      </c>
      <c r="D186" s="265">
        <v>42.84</v>
      </c>
      <c r="E186" s="308">
        <v>0</v>
      </c>
    </row>
    <row r="187" spans="2:5">
      <c r="B187" s="265" t="s">
        <v>791</v>
      </c>
      <c r="C187" s="544">
        <v>4904888.59</v>
      </c>
      <c r="D187" s="265">
        <v>16.86</v>
      </c>
      <c r="E187" s="292"/>
    </row>
    <row r="188" spans="2:5">
      <c r="B188" s="265" t="s">
        <v>1134</v>
      </c>
      <c r="C188" s="544">
        <v>23941.48</v>
      </c>
      <c r="D188" s="265">
        <v>0.08</v>
      </c>
      <c r="E188" s="292"/>
    </row>
    <row r="189" spans="2:5">
      <c r="B189" s="265" t="s">
        <v>1135</v>
      </c>
      <c r="C189" s="544">
        <v>345026.53</v>
      </c>
      <c r="D189" s="265">
        <v>1.19</v>
      </c>
      <c r="E189" s="292"/>
    </row>
    <row r="190" spans="2:5">
      <c r="B190" s="265" t="s">
        <v>792</v>
      </c>
      <c r="C190" s="544">
        <v>51233.120000000003</v>
      </c>
      <c r="D190" s="265">
        <v>0.18</v>
      </c>
      <c r="E190" s="292"/>
    </row>
    <row r="191" spans="2:5">
      <c r="B191" s="265" t="s">
        <v>793</v>
      </c>
      <c r="C191" s="544">
        <v>1166704.42</v>
      </c>
      <c r="D191" s="265">
        <v>4.01</v>
      </c>
      <c r="E191" s="292"/>
    </row>
    <row r="192" spans="2:5">
      <c r="B192" s="265" t="s">
        <v>794</v>
      </c>
      <c r="C192" s="544">
        <v>728997.62</v>
      </c>
      <c r="D192" s="265">
        <v>2.5099999999999998</v>
      </c>
      <c r="E192" s="292"/>
    </row>
    <row r="193" spans="2:5">
      <c r="B193" s="265" t="s">
        <v>1136</v>
      </c>
      <c r="C193" s="544">
        <v>747061.18</v>
      </c>
      <c r="D193" s="265">
        <v>2.57</v>
      </c>
      <c r="E193" s="292"/>
    </row>
    <row r="194" spans="2:5">
      <c r="B194" s="265" t="s">
        <v>874</v>
      </c>
      <c r="C194" s="544">
        <v>31819.200000000001</v>
      </c>
      <c r="D194" s="265">
        <v>0.11</v>
      </c>
      <c r="E194" s="292"/>
    </row>
    <row r="195" spans="2:5">
      <c r="B195" s="265" t="s">
        <v>795</v>
      </c>
      <c r="C195" s="544">
        <v>45000.46</v>
      </c>
      <c r="D195" s="265">
        <v>0.15</v>
      </c>
      <c r="E195" s="292"/>
    </row>
    <row r="196" spans="2:5">
      <c r="B196" s="265" t="s">
        <v>796</v>
      </c>
      <c r="C196" s="544">
        <v>3123729.2</v>
      </c>
      <c r="D196" s="265">
        <v>10.74</v>
      </c>
      <c r="E196" s="292"/>
    </row>
    <row r="197" spans="2:5">
      <c r="B197" s="265" t="s">
        <v>797</v>
      </c>
      <c r="C197" s="544">
        <v>40795.5</v>
      </c>
      <c r="D197" s="265">
        <v>0.14000000000000001</v>
      </c>
      <c r="E197" s="292"/>
    </row>
    <row r="198" spans="2:5">
      <c r="B198" s="265" t="s">
        <v>1137</v>
      </c>
      <c r="C198" s="544">
        <v>9275.01</v>
      </c>
      <c r="D198" s="265">
        <v>0.03</v>
      </c>
      <c r="E198" s="292"/>
    </row>
    <row r="199" spans="2:5">
      <c r="B199" s="265" t="s">
        <v>1138</v>
      </c>
      <c r="C199" s="544">
        <v>84686.62</v>
      </c>
      <c r="D199" s="265">
        <v>0.28999999999999998</v>
      </c>
      <c r="E199" s="292"/>
    </row>
    <row r="200" spans="2:5">
      <c r="B200" s="265" t="s">
        <v>1139</v>
      </c>
      <c r="C200" s="544">
        <v>22349.09</v>
      </c>
      <c r="D200" s="265">
        <v>0.08</v>
      </c>
      <c r="E200" s="292"/>
    </row>
    <row r="201" spans="2:5">
      <c r="B201" s="265" t="s">
        <v>798</v>
      </c>
      <c r="C201" s="544">
        <v>30986.6</v>
      </c>
      <c r="D201" s="265">
        <v>0.11</v>
      </c>
      <c r="E201" s="292"/>
    </row>
    <row r="202" spans="2:5">
      <c r="B202" s="265" t="s">
        <v>799</v>
      </c>
      <c r="C202" s="544">
        <v>31460.25</v>
      </c>
      <c r="D202" s="265">
        <v>0.11</v>
      </c>
      <c r="E202" s="292"/>
    </row>
    <row r="203" spans="2:5">
      <c r="B203" s="265" t="s">
        <v>800</v>
      </c>
      <c r="C203" s="544">
        <v>68400.83</v>
      </c>
      <c r="D203" s="265">
        <v>0.24</v>
      </c>
      <c r="E203" s="292"/>
    </row>
    <row r="204" spans="2:5">
      <c r="B204" s="265" t="s">
        <v>1140</v>
      </c>
      <c r="C204" s="544">
        <v>6960.14</v>
      </c>
      <c r="D204" s="265">
        <v>0.02</v>
      </c>
      <c r="E204" s="292"/>
    </row>
    <row r="205" spans="2:5">
      <c r="B205" s="265" t="s">
        <v>1141</v>
      </c>
      <c r="C205" s="544">
        <v>122</v>
      </c>
      <c r="D205" s="265">
        <v>0</v>
      </c>
      <c r="E205" s="292"/>
    </row>
    <row r="206" spans="2:5">
      <c r="B206" s="265" t="s">
        <v>1142</v>
      </c>
      <c r="C206" s="544">
        <v>170</v>
      </c>
      <c r="D206" s="265">
        <v>0</v>
      </c>
      <c r="E206" s="292"/>
    </row>
    <row r="207" spans="2:5">
      <c r="B207" s="265" t="s">
        <v>1143</v>
      </c>
      <c r="C207" s="544">
        <v>7635.99</v>
      </c>
      <c r="D207" s="265">
        <v>0.03</v>
      </c>
      <c r="E207" s="292"/>
    </row>
    <row r="208" spans="2:5">
      <c r="B208" s="265" t="s">
        <v>1144</v>
      </c>
      <c r="C208" s="544">
        <v>2724.6</v>
      </c>
      <c r="D208" s="265">
        <v>0.01</v>
      </c>
      <c r="E208" s="292"/>
    </row>
    <row r="209" spans="2:8">
      <c r="B209" s="265" t="s">
        <v>1145</v>
      </c>
      <c r="C209" s="544">
        <v>2853.83</v>
      </c>
      <c r="D209" s="265">
        <v>0.01</v>
      </c>
      <c r="E209" s="292"/>
    </row>
    <row r="210" spans="2:8">
      <c r="B210" s="265" t="s">
        <v>801</v>
      </c>
      <c r="C210" s="544">
        <v>22988.65</v>
      </c>
      <c r="D210" s="265">
        <v>0.08</v>
      </c>
      <c r="E210" s="292"/>
    </row>
    <row r="211" spans="2:8">
      <c r="B211" s="265" t="s">
        <v>1146</v>
      </c>
      <c r="C211" s="544">
        <v>32733.57</v>
      </c>
      <c r="D211" s="265">
        <v>0.11</v>
      </c>
      <c r="E211" s="292"/>
    </row>
    <row r="212" spans="2:8">
      <c r="B212" s="265" t="s">
        <v>802</v>
      </c>
      <c r="C212" s="544">
        <v>52756.53</v>
      </c>
      <c r="D212" s="265">
        <v>0.18</v>
      </c>
      <c r="E212" s="292"/>
    </row>
    <row r="213" spans="2:8">
      <c r="B213" s="265" t="s">
        <v>1147</v>
      </c>
      <c r="C213" s="544">
        <v>17642.46</v>
      </c>
      <c r="D213" s="265">
        <v>0.06</v>
      </c>
      <c r="E213" s="292"/>
    </row>
    <row r="214" spans="2:8">
      <c r="B214" s="265" t="s">
        <v>803</v>
      </c>
      <c r="C214" s="544">
        <v>3823.82</v>
      </c>
      <c r="D214" s="265">
        <v>0.01</v>
      </c>
      <c r="E214" s="292"/>
    </row>
    <row r="215" spans="2:8">
      <c r="B215" s="265" t="s">
        <v>1148</v>
      </c>
      <c r="C215" s="544">
        <v>5116.1099999999997</v>
      </c>
      <c r="D215" s="265">
        <v>0.02</v>
      </c>
      <c r="E215" s="292"/>
    </row>
    <row r="216" spans="2:8">
      <c r="B216" s="265" t="s">
        <v>1149</v>
      </c>
      <c r="C216" s="544">
        <v>17945.04</v>
      </c>
      <c r="D216" s="265">
        <v>0.06</v>
      </c>
      <c r="E216" s="292"/>
    </row>
    <row r="217" spans="2:8">
      <c r="B217" s="265" t="s">
        <v>1150</v>
      </c>
      <c r="C217" s="544">
        <v>9213.8799999999992</v>
      </c>
      <c r="D217" s="265">
        <v>0.03</v>
      </c>
      <c r="E217" s="292"/>
    </row>
    <row r="218" spans="2:8">
      <c r="B218" s="265" t="s">
        <v>1151</v>
      </c>
      <c r="C218" s="544">
        <v>14411.38</v>
      </c>
      <c r="D218" s="265">
        <v>0.05</v>
      </c>
      <c r="E218" s="292"/>
    </row>
    <row r="219" spans="2:8">
      <c r="B219" s="265" t="s">
        <v>1152</v>
      </c>
      <c r="C219" s="544">
        <v>21915.9</v>
      </c>
      <c r="D219" s="265">
        <v>0.08</v>
      </c>
      <c r="E219" s="292"/>
    </row>
    <row r="220" spans="2:8">
      <c r="B220" s="265" t="s">
        <v>804</v>
      </c>
      <c r="C220" s="544">
        <v>53635</v>
      </c>
      <c r="D220" s="265">
        <v>0.18</v>
      </c>
      <c r="E220" s="292"/>
      <c r="H220" s="295">
        <v>11</v>
      </c>
    </row>
    <row r="221" spans="2:8">
      <c r="B221" s="265" t="s">
        <v>1153</v>
      </c>
      <c r="C221" s="544">
        <v>327660.59999999998</v>
      </c>
      <c r="D221" s="265">
        <v>1.1299999999999999</v>
      </c>
      <c r="E221" s="292"/>
    </row>
    <row r="222" spans="2:8">
      <c r="B222" s="265" t="s">
        <v>805</v>
      </c>
      <c r="C222" s="544">
        <v>73850.240000000005</v>
      </c>
      <c r="D222" s="265">
        <v>0.25</v>
      </c>
      <c r="E222" s="292"/>
    </row>
    <row r="223" spans="2:8">
      <c r="B223" s="265" t="s">
        <v>806</v>
      </c>
      <c r="C223" s="544">
        <v>11991</v>
      </c>
      <c r="D223" s="265">
        <v>0.04</v>
      </c>
      <c r="E223" s="292"/>
    </row>
    <row r="224" spans="2:8">
      <c r="B224" s="265" t="s">
        <v>807</v>
      </c>
      <c r="C224" s="544">
        <v>37394.160000000003</v>
      </c>
      <c r="D224" s="265">
        <v>0.13</v>
      </c>
      <c r="E224" s="292"/>
    </row>
    <row r="225" spans="2:5">
      <c r="B225" s="265" t="s">
        <v>901</v>
      </c>
      <c r="C225" s="544">
        <v>1259.8599999999999</v>
      </c>
      <c r="D225" s="265">
        <v>0</v>
      </c>
      <c r="E225" s="292"/>
    </row>
    <row r="226" spans="2:5">
      <c r="B226" s="265" t="s">
        <v>808</v>
      </c>
      <c r="C226" s="544">
        <v>37495.339999999997</v>
      </c>
      <c r="D226" s="265">
        <v>0.13</v>
      </c>
      <c r="E226" s="292"/>
    </row>
    <row r="227" spans="2:5">
      <c r="B227" s="265" t="s">
        <v>1154</v>
      </c>
      <c r="C227" s="544">
        <v>11609.42</v>
      </c>
      <c r="D227" s="265">
        <v>0.04</v>
      </c>
      <c r="E227" s="292"/>
    </row>
    <row r="228" spans="2:5">
      <c r="B228" s="265" t="s">
        <v>1155</v>
      </c>
      <c r="C228" s="544">
        <v>3110</v>
      </c>
      <c r="D228" s="265">
        <v>0.01</v>
      </c>
      <c r="E228" s="292"/>
    </row>
    <row r="229" spans="2:5">
      <c r="B229" s="265" t="s">
        <v>1156</v>
      </c>
      <c r="C229" s="544">
        <v>31694.14</v>
      </c>
      <c r="D229" s="265">
        <v>0.11</v>
      </c>
      <c r="E229" s="292"/>
    </row>
    <row r="230" spans="2:5">
      <c r="B230" s="265" t="s">
        <v>1157</v>
      </c>
      <c r="C230" s="544">
        <v>10803.75</v>
      </c>
      <c r="D230" s="265">
        <v>0.04</v>
      </c>
      <c r="E230" s="292"/>
    </row>
    <row r="231" spans="2:5">
      <c r="B231" s="265" t="s">
        <v>1158</v>
      </c>
      <c r="C231" s="544">
        <v>3561.74</v>
      </c>
      <c r="D231" s="265">
        <v>0.01</v>
      </c>
      <c r="E231" s="292"/>
    </row>
    <row r="232" spans="2:5">
      <c r="B232" s="265" t="s">
        <v>1159</v>
      </c>
      <c r="C232" s="544">
        <v>16946.14</v>
      </c>
      <c r="D232" s="265">
        <v>0.06</v>
      </c>
      <c r="E232" s="292"/>
    </row>
    <row r="233" spans="2:5">
      <c r="B233" s="265" t="s">
        <v>809</v>
      </c>
      <c r="C233" s="544">
        <v>239850</v>
      </c>
      <c r="D233" s="265">
        <v>0.82</v>
      </c>
      <c r="E233" s="292"/>
    </row>
    <row r="234" spans="2:5">
      <c r="B234" s="265" t="s">
        <v>810</v>
      </c>
      <c r="C234" s="544">
        <v>93034.87</v>
      </c>
      <c r="D234" s="265">
        <v>0.32</v>
      </c>
      <c r="E234" s="292"/>
    </row>
    <row r="235" spans="2:5">
      <c r="B235" s="265" t="s">
        <v>811</v>
      </c>
      <c r="C235" s="544">
        <v>5327.16</v>
      </c>
      <c r="D235" s="265">
        <v>0.02</v>
      </c>
      <c r="E235" s="292"/>
    </row>
    <row r="236" spans="2:5">
      <c r="B236" s="265" t="s">
        <v>812</v>
      </c>
      <c r="C236" s="544">
        <v>34803</v>
      </c>
      <c r="D236" s="265">
        <v>0.12</v>
      </c>
      <c r="E236" s="292"/>
    </row>
    <row r="237" spans="2:5">
      <c r="B237" s="265" t="s">
        <v>1160</v>
      </c>
      <c r="C237" s="544">
        <v>174503.6</v>
      </c>
      <c r="D237" s="265">
        <v>0.6</v>
      </c>
      <c r="E237" s="292"/>
    </row>
    <row r="238" spans="2:5">
      <c r="B238" s="265" t="s">
        <v>813</v>
      </c>
      <c r="C238" s="544">
        <v>3273.07</v>
      </c>
      <c r="D238" s="265">
        <v>0.01</v>
      </c>
      <c r="E238" s="292"/>
    </row>
    <row r="239" spans="2:5">
      <c r="B239" s="265" t="s">
        <v>1161</v>
      </c>
      <c r="C239" s="544">
        <v>43312</v>
      </c>
      <c r="D239" s="265">
        <v>0.15</v>
      </c>
      <c r="E239" s="292"/>
    </row>
    <row r="240" spans="2:5">
      <c r="B240" s="265" t="s">
        <v>1162</v>
      </c>
      <c r="C240" s="544">
        <v>6090</v>
      </c>
      <c r="D240" s="265">
        <v>0.02</v>
      </c>
      <c r="E240" s="292"/>
    </row>
    <row r="241" spans="2:5">
      <c r="B241" s="265" t="s">
        <v>1163</v>
      </c>
      <c r="C241" s="544">
        <v>3526.4</v>
      </c>
      <c r="D241" s="265">
        <v>0.01</v>
      </c>
      <c r="E241" s="292"/>
    </row>
    <row r="242" spans="2:5">
      <c r="B242" s="265" t="s">
        <v>902</v>
      </c>
      <c r="C242" s="544">
        <v>3998.52</v>
      </c>
      <c r="D242" s="265">
        <v>0.01</v>
      </c>
      <c r="E242" s="292"/>
    </row>
    <row r="243" spans="2:5">
      <c r="B243" s="265" t="s">
        <v>1164</v>
      </c>
      <c r="C243" s="544">
        <v>107900</v>
      </c>
      <c r="D243" s="265">
        <v>0.37</v>
      </c>
      <c r="E243" s="292"/>
    </row>
    <row r="244" spans="2:5">
      <c r="B244" s="265" t="s">
        <v>814</v>
      </c>
      <c r="C244" s="544">
        <v>140688</v>
      </c>
      <c r="D244" s="265">
        <v>0.48</v>
      </c>
      <c r="E244" s="292"/>
    </row>
    <row r="245" spans="2:5">
      <c r="B245" s="265" t="s">
        <v>1165</v>
      </c>
      <c r="C245" s="544">
        <v>207317.35</v>
      </c>
      <c r="D245" s="265">
        <v>0.71</v>
      </c>
      <c r="E245" s="292"/>
    </row>
    <row r="246" spans="2:5">
      <c r="B246" s="265" t="s">
        <v>815</v>
      </c>
      <c r="C246" s="544">
        <v>467177.82</v>
      </c>
      <c r="D246" s="265">
        <v>1.61</v>
      </c>
      <c r="E246" s="292"/>
    </row>
    <row r="247" spans="2:5">
      <c r="B247" s="265" t="s">
        <v>816</v>
      </c>
      <c r="C247" s="544">
        <v>196517.44</v>
      </c>
      <c r="D247" s="265">
        <v>0.68</v>
      </c>
      <c r="E247" s="292"/>
    </row>
    <row r="248" spans="2:5">
      <c r="B248" s="265" t="s">
        <v>1166</v>
      </c>
      <c r="C248" s="544">
        <v>202034.65</v>
      </c>
      <c r="D248" s="265">
        <v>0.69</v>
      </c>
      <c r="E248" s="292"/>
    </row>
    <row r="249" spans="2:5">
      <c r="B249" s="265" t="s">
        <v>817</v>
      </c>
      <c r="C249" s="544">
        <v>114334.59</v>
      </c>
      <c r="D249" s="265">
        <v>0.39</v>
      </c>
      <c r="E249" s="292"/>
    </row>
    <row r="250" spans="2:5">
      <c r="B250" s="265" t="s">
        <v>903</v>
      </c>
      <c r="C250" s="544">
        <v>5196.8</v>
      </c>
      <c r="D250" s="265">
        <v>0.02</v>
      </c>
      <c r="E250" s="292"/>
    </row>
    <row r="251" spans="2:5">
      <c r="B251" s="265" t="s">
        <v>904</v>
      </c>
      <c r="C251" s="544">
        <v>13655.36</v>
      </c>
      <c r="D251" s="265">
        <v>0.05</v>
      </c>
      <c r="E251" s="292"/>
    </row>
    <row r="252" spans="2:5">
      <c r="B252" s="265" t="s">
        <v>1167</v>
      </c>
      <c r="C252" s="544">
        <v>65752.789999999994</v>
      </c>
      <c r="D252" s="265">
        <v>0.23</v>
      </c>
      <c r="E252" s="292"/>
    </row>
    <row r="253" spans="2:5">
      <c r="B253" s="265" t="s">
        <v>1168</v>
      </c>
      <c r="C253" s="544">
        <v>1581.4</v>
      </c>
      <c r="D253" s="265">
        <v>0.01</v>
      </c>
      <c r="E253" s="292"/>
    </row>
    <row r="254" spans="2:5">
      <c r="B254" s="265" t="s">
        <v>1169</v>
      </c>
      <c r="C254" s="544">
        <v>59593.84</v>
      </c>
      <c r="D254" s="265">
        <v>0.2</v>
      </c>
      <c r="E254" s="292"/>
    </row>
    <row r="255" spans="2:5">
      <c r="B255" s="265" t="s">
        <v>1170</v>
      </c>
      <c r="C255" s="544">
        <v>129350.32</v>
      </c>
      <c r="D255" s="265">
        <v>0.44</v>
      </c>
      <c r="E255" s="292"/>
    </row>
    <row r="256" spans="2:5">
      <c r="B256" s="265" t="s">
        <v>1171</v>
      </c>
      <c r="C256" s="544">
        <v>9702.4599999999991</v>
      </c>
      <c r="D256" s="265">
        <v>0.03</v>
      </c>
      <c r="E256" s="292"/>
    </row>
    <row r="257" spans="2:5">
      <c r="B257" s="265" t="s">
        <v>1172</v>
      </c>
      <c r="C257" s="544">
        <v>317417.68</v>
      </c>
      <c r="D257" s="265">
        <v>1.0900000000000001</v>
      </c>
      <c r="E257" s="292"/>
    </row>
    <row r="258" spans="2:5">
      <c r="B258" s="265" t="s">
        <v>1173</v>
      </c>
      <c r="C258" s="544">
        <v>47908</v>
      </c>
      <c r="D258" s="265">
        <v>0.16</v>
      </c>
      <c r="E258" s="292"/>
    </row>
    <row r="259" spans="2:5">
      <c r="B259" s="265" t="s">
        <v>1174</v>
      </c>
      <c r="C259" s="544">
        <v>344036.53</v>
      </c>
      <c r="D259" s="265">
        <v>1.18</v>
      </c>
      <c r="E259" s="292"/>
    </row>
    <row r="260" spans="2:5">
      <c r="B260" s="265" t="s">
        <v>1175</v>
      </c>
      <c r="C260" s="544">
        <v>56260</v>
      </c>
      <c r="D260" s="265">
        <v>0.19</v>
      </c>
      <c r="E260" s="292"/>
    </row>
    <row r="261" spans="2:5">
      <c r="B261" s="265" t="s">
        <v>818</v>
      </c>
      <c r="C261" s="544">
        <v>9004.4</v>
      </c>
      <c r="D261" s="265">
        <v>0.03</v>
      </c>
      <c r="E261" s="292"/>
    </row>
    <row r="262" spans="2:5">
      <c r="B262" s="265" t="s">
        <v>819</v>
      </c>
      <c r="C262" s="544">
        <v>71679.13</v>
      </c>
      <c r="D262" s="265">
        <v>0.25</v>
      </c>
      <c r="E262" s="292"/>
    </row>
    <row r="263" spans="2:5">
      <c r="B263" s="265" t="s">
        <v>820</v>
      </c>
      <c r="C263" s="544">
        <v>141842.66</v>
      </c>
      <c r="D263" s="265">
        <v>0.49</v>
      </c>
      <c r="E263" s="292"/>
    </row>
    <row r="264" spans="2:5">
      <c r="B264" s="265" t="s">
        <v>1176</v>
      </c>
      <c r="C264" s="544">
        <v>4295.24</v>
      </c>
      <c r="D264" s="265">
        <v>0.01</v>
      </c>
      <c r="E264" s="292"/>
    </row>
    <row r="265" spans="2:5">
      <c r="B265" s="265" t="s">
        <v>821</v>
      </c>
      <c r="C265" s="544">
        <v>77055.649999999994</v>
      </c>
      <c r="D265" s="265">
        <v>0.26</v>
      </c>
      <c r="E265" s="292"/>
    </row>
    <row r="266" spans="2:5">
      <c r="B266" s="265" t="s">
        <v>822</v>
      </c>
      <c r="C266" s="544">
        <v>29930.639999999999</v>
      </c>
      <c r="D266" s="265">
        <v>0.1</v>
      </c>
      <c r="E266" s="292"/>
    </row>
    <row r="267" spans="2:5">
      <c r="B267" s="265" t="s">
        <v>823</v>
      </c>
      <c r="C267" s="544">
        <v>20880</v>
      </c>
      <c r="D267" s="265">
        <v>7.0000000000000007E-2</v>
      </c>
      <c r="E267" s="292"/>
    </row>
    <row r="268" spans="2:5">
      <c r="B268" s="265" t="s">
        <v>824</v>
      </c>
      <c r="C268" s="544">
        <v>13050.75</v>
      </c>
      <c r="D268" s="265">
        <v>0.04</v>
      </c>
      <c r="E268" s="292"/>
    </row>
    <row r="269" spans="2:5">
      <c r="B269" s="265" t="s">
        <v>825</v>
      </c>
      <c r="C269" s="544">
        <v>98686.88</v>
      </c>
      <c r="D269" s="265">
        <v>0.34</v>
      </c>
      <c r="E269" s="292"/>
    </row>
    <row r="270" spans="2:5">
      <c r="B270" s="265" t="s">
        <v>1177</v>
      </c>
      <c r="C270" s="544">
        <v>400</v>
      </c>
      <c r="D270" s="265">
        <v>0</v>
      </c>
      <c r="E270" s="292"/>
    </row>
    <row r="271" spans="2:5">
      <c r="B271" s="265" t="s">
        <v>826</v>
      </c>
      <c r="C271" s="544">
        <v>257241</v>
      </c>
      <c r="D271" s="265">
        <v>0.88</v>
      </c>
      <c r="E271" s="292"/>
    </row>
    <row r="272" spans="2:5">
      <c r="B272" s="265" t="s">
        <v>905</v>
      </c>
      <c r="C272" s="544">
        <v>115.76</v>
      </c>
      <c r="D272" s="265">
        <v>0</v>
      </c>
      <c r="E272" s="292"/>
    </row>
    <row r="273" spans="2:7">
      <c r="B273" s="265" t="s">
        <v>1178</v>
      </c>
      <c r="C273" s="544">
        <v>516996</v>
      </c>
      <c r="D273" s="265">
        <v>1.78</v>
      </c>
      <c r="E273" s="292"/>
    </row>
    <row r="274" spans="2:7">
      <c r="B274" s="265" t="s">
        <v>827</v>
      </c>
      <c r="C274" s="544">
        <v>-0.9</v>
      </c>
      <c r="D274" s="265">
        <v>0</v>
      </c>
      <c r="E274" s="292"/>
    </row>
    <row r="275" spans="2:7">
      <c r="B275" s="272"/>
      <c r="C275" s="544"/>
      <c r="D275" s="265"/>
      <c r="E275" s="292"/>
    </row>
    <row r="276" spans="2:7" ht="15.75" customHeight="1">
      <c r="C276" s="522">
        <f>SUM(C186:C275)</f>
        <v>29097501.220000003</v>
      </c>
      <c r="D276" s="521" t="s">
        <v>548</v>
      </c>
      <c r="E276" s="285"/>
    </row>
    <row r="277" spans="2:7" ht="15.75" customHeight="1">
      <c r="C277" s="821"/>
      <c r="D277" s="822"/>
      <c r="E277" s="818"/>
    </row>
    <row r="280" spans="2:7">
      <c r="B280" s="18" t="s">
        <v>395</v>
      </c>
    </row>
    <row r="282" spans="2:7" ht="28.5" customHeight="1">
      <c r="B282" s="310" t="s">
        <v>396</v>
      </c>
      <c r="C282" s="311" t="s">
        <v>303</v>
      </c>
      <c r="D282" s="285" t="s">
        <v>304</v>
      </c>
      <c r="E282" s="333" t="s">
        <v>313</v>
      </c>
      <c r="F282" s="336" t="s">
        <v>367</v>
      </c>
      <c r="G282" s="311" t="s">
        <v>387</v>
      </c>
    </row>
    <row r="283" spans="2:7">
      <c r="B283" s="286" t="s">
        <v>537</v>
      </c>
      <c r="C283" s="287">
        <v>-110489768.43000001</v>
      </c>
      <c r="D283" s="569">
        <v>-125042743.91</v>
      </c>
      <c r="E283" s="287">
        <f>+D283-C283</f>
        <v>-14552975.479999989</v>
      </c>
      <c r="F283" s="287">
        <v>0</v>
      </c>
      <c r="G283" s="337">
        <v>0</v>
      </c>
    </row>
    <row r="284" spans="2:7">
      <c r="B284" s="16"/>
      <c r="C284" s="289"/>
      <c r="D284" s="289"/>
      <c r="E284" s="289"/>
      <c r="F284" s="289"/>
      <c r="G284" s="300"/>
    </row>
    <row r="285" spans="2:7" ht="19.5" customHeight="1">
      <c r="C285" s="523">
        <f>SUM(C283:C284)</f>
        <v>-110489768.43000001</v>
      </c>
      <c r="D285" s="523">
        <f>SUM(D283:D284)</f>
        <v>-125042743.91</v>
      </c>
      <c r="E285" s="523">
        <f>SUM(E283:E284)</f>
        <v>-14552975.479999989</v>
      </c>
      <c r="F285" s="924"/>
      <c r="G285" s="925"/>
    </row>
    <row r="289" spans="2:8">
      <c r="B289" s="338"/>
      <c r="C289" s="338"/>
      <c r="D289" s="338"/>
      <c r="E289" s="338"/>
      <c r="F289" s="338"/>
    </row>
    <row r="290" spans="2:8" ht="27" customHeight="1">
      <c r="B290" s="334" t="s">
        <v>397</v>
      </c>
      <c r="C290" s="335" t="s">
        <v>303</v>
      </c>
      <c r="D290" s="285" t="s">
        <v>304</v>
      </c>
      <c r="E290" s="285" t="s">
        <v>313</v>
      </c>
      <c r="F290" s="339" t="s">
        <v>387</v>
      </c>
    </row>
    <row r="291" spans="2:8">
      <c r="B291" s="286" t="s">
        <v>538</v>
      </c>
      <c r="C291" s="287">
        <v>5482779.3099999996</v>
      </c>
      <c r="D291" s="569">
        <v>1568826.74</v>
      </c>
      <c r="E291" s="287">
        <f>+D291-C291</f>
        <v>-3913952.5699999994</v>
      </c>
      <c r="F291" s="287"/>
    </row>
    <row r="292" spans="2:8">
      <c r="B292" s="16"/>
      <c r="C292" s="289"/>
      <c r="D292" s="289"/>
      <c r="E292" s="289"/>
      <c r="F292" s="289"/>
    </row>
    <row r="293" spans="2:8" ht="20.25" customHeight="1">
      <c r="C293" s="523">
        <f>SUM(C291:C292)</f>
        <v>5482779.3099999996</v>
      </c>
      <c r="D293" s="523">
        <f t="shared" ref="D293:E293" si="9">SUM(D291:D292)</f>
        <v>1568826.74</v>
      </c>
      <c r="E293" s="523">
        <f t="shared" si="9"/>
        <v>-3913952.5699999994</v>
      </c>
      <c r="F293" s="524"/>
      <c r="H293" s="295">
        <v>12</v>
      </c>
    </row>
    <row r="296" spans="2:8">
      <c r="B296" s="18" t="s">
        <v>398</v>
      </c>
    </row>
    <row r="298" spans="2:8" ht="30.75" customHeight="1">
      <c r="B298" s="334" t="s">
        <v>399</v>
      </c>
      <c r="C298" s="335" t="s">
        <v>303</v>
      </c>
      <c r="D298" s="285" t="s">
        <v>304</v>
      </c>
      <c r="E298" s="285" t="s">
        <v>305</v>
      </c>
    </row>
    <row r="299" spans="2:8">
      <c r="B299" s="673" t="s">
        <v>828</v>
      </c>
      <c r="C299" s="544">
        <v>1583872.69</v>
      </c>
      <c r="D299" s="569">
        <v>496386.66</v>
      </c>
      <c r="E299" s="544">
        <f>D299-C299</f>
        <v>-1087486.03</v>
      </c>
    </row>
    <row r="300" spans="2:8">
      <c r="B300" s="673" t="s">
        <v>829</v>
      </c>
      <c r="C300" s="544">
        <v>2027090.09</v>
      </c>
      <c r="D300" s="569">
        <v>2218862.89</v>
      </c>
      <c r="E300" s="544">
        <f t="shared" ref="E300:E310" si="10">D300-C300</f>
        <v>191772.80000000005</v>
      </c>
    </row>
    <row r="301" spans="2:8">
      <c r="B301" s="673" t="s">
        <v>830</v>
      </c>
      <c r="C301" s="544">
        <v>12000</v>
      </c>
      <c r="D301" s="569">
        <v>17002.18</v>
      </c>
      <c r="E301" s="544">
        <f t="shared" si="10"/>
        <v>5002.18</v>
      </c>
    </row>
    <row r="302" spans="2:8">
      <c r="B302" s="673" t="s">
        <v>831</v>
      </c>
      <c r="C302" s="544">
        <v>19249.939999999999</v>
      </c>
      <c r="D302" s="569">
        <v>854394.45</v>
      </c>
      <c r="E302" s="544">
        <f t="shared" si="10"/>
        <v>835144.51</v>
      </c>
    </row>
    <row r="303" spans="2:8">
      <c r="B303" s="673" t="s">
        <v>832</v>
      </c>
      <c r="C303" s="544">
        <v>981565.62</v>
      </c>
      <c r="D303" s="569">
        <v>798876.53</v>
      </c>
      <c r="E303" s="544">
        <f t="shared" si="10"/>
        <v>-182689.08999999997</v>
      </c>
    </row>
    <row r="304" spans="2:8">
      <c r="B304" s="673" t="s">
        <v>833</v>
      </c>
      <c r="C304" s="544">
        <v>14319.99</v>
      </c>
      <c r="D304" s="569">
        <v>14424.78</v>
      </c>
      <c r="E304" s="544">
        <f t="shared" si="10"/>
        <v>104.79000000000087</v>
      </c>
    </row>
    <row r="305" spans="2:5">
      <c r="B305" s="673" t="s">
        <v>834</v>
      </c>
      <c r="C305" s="544">
        <v>1472724.66</v>
      </c>
      <c r="D305" s="569">
        <v>373206.93</v>
      </c>
      <c r="E305" s="544">
        <f t="shared" si="10"/>
        <v>-1099517.73</v>
      </c>
    </row>
    <row r="306" spans="2:5">
      <c r="B306" s="673" t="s">
        <v>835</v>
      </c>
      <c r="C306" s="544">
        <v>778071.04000000004</v>
      </c>
      <c r="D306" s="569">
        <v>1474961.54</v>
      </c>
      <c r="E306" s="544">
        <f t="shared" si="10"/>
        <v>696890.5</v>
      </c>
    </row>
    <row r="307" spans="2:5">
      <c r="B307" s="673" t="s">
        <v>877</v>
      </c>
      <c r="C307" s="544">
        <v>13003388.85</v>
      </c>
      <c r="D307" s="569">
        <v>3178255.45</v>
      </c>
      <c r="E307" s="544">
        <f t="shared" si="10"/>
        <v>-9825133.3999999985</v>
      </c>
    </row>
    <row r="308" spans="2:5">
      <c r="B308" s="673" t="s">
        <v>836</v>
      </c>
      <c r="C308" s="544">
        <v>12000</v>
      </c>
      <c r="D308" s="569">
        <v>100000</v>
      </c>
      <c r="E308" s="544">
        <f t="shared" si="10"/>
        <v>88000</v>
      </c>
    </row>
    <row r="309" spans="2:5">
      <c r="B309" s="673" t="s">
        <v>837</v>
      </c>
      <c r="C309" s="544">
        <v>12000</v>
      </c>
      <c r="D309" s="569">
        <v>99315.93</v>
      </c>
      <c r="E309" s="544">
        <f t="shared" si="10"/>
        <v>87315.93</v>
      </c>
    </row>
    <row r="310" spans="2:5">
      <c r="B310" s="674" t="s">
        <v>838</v>
      </c>
      <c r="C310" s="675">
        <v>0</v>
      </c>
      <c r="D310" s="569">
        <v>12000</v>
      </c>
      <c r="E310" s="544">
        <f t="shared" si="10"/>
        <v>12000</v>
      </c>
    </row>
    <row r="311" spans="2:5" ht="21.75" customHeight="1">
      <c r="C311" s="523">
        <f>SUM(C299:C310)</f>
        <v>19916282.879999999</v>
      </c>
      <c r="D311" s="523">
        <f>SUM(D299:D310)</f>
        <v>9637687.3399999999</v>
      </c>
      <c r="E311" s="523">
        <f>SUM(E299:E310)</f>
        <v>-10278595.539999999</v>
      </c>
    </row>
    <row r="314" spans="2:5" ht="24" customHeight="1">
      <c r="B314" s="334" t="s">
        <v>400</v>
      </c>
      <c r="C314" s="335" t="s">
        <v>305</v>
      </c>
      <c r="D314" s="285" t="s">
        <v>314</v>
      </c>
      <c r="E314" s="508"/>
    </row>
    <row r="315" spans="2:5">
      <c r="B315" s="286" t="s">
        <v>539</v>
      </c>
      <c r="C315" s="337"/>
      <c r="D315" s="287"/>
      <c r="E315" s="297"/>
    </row>
    <row r="316" spans="2:5">
      <c r="B316" s="288"/>
      <c r="C316" s="300"/>
      <c r="D316" s="289"/>
      <c r="E316" s="297"/>
    </row>
    <row r="317" spans="2:5">
      <c r="B317" s="288" t="s">
        <v>540</v>
      </c>
      <c r="C317" s="544">
        <v>15266613.23</v>
      </c>
      <c r="D317" s="289"/>
      <c r="E317" s="297"/>
    </row>
    <row r="318" spans="2:5">
      <c r="B318" s="288"/>
      <c r="D318" s="289"/>
      <c r="E318" s="297"/>
    </row>
    <row r="319" spans="2:5">
      <c r="B319" s="288" t="s">
        <v>522</v>
      </c>
      <c r="C319" s="300">
        <v>1637247.08</v>
      </c>
      <c r="D319" s="289"/>
      <c r="E319" s="297"/>
    </row>
    <row r="320" spans="2:5">
      <c r="B320" s="288"/>
      <c r="C320" s="289"/>
      <c r="D320" s="289"/>
      <c r="E320" s="297"/>
    </row>
    <row r="321" spans="2:7">
      <c r="B321" s="288" t="s">
        <v>524</v>
      </c>
      <c r="C321" s="300"/>
      <c r="D321" s="289"/>
      <c r="E321" s="297"/>
      <c r="F321" s="508"/>
      <c r="G321" s="508"/>
    </row>
    <row r="322" spans="2:7">
      <c r="B322" s="16"/>
      <c r="C322" s="303"/>
      <c r="D322" s="290"/>
      <c r="E322" s="297"/>
      <c r="F322" s="508"/>
      <c r="G322" s="508"/>
    </row>
    <row r="323" spans="2:7" ht="18" customHeight="1">
      <c r="C323" s="522">
        <f>+C317+C319</f>
        <v>16903860.310000002</v>
      </c>
      <c r="D323" s="285"/>
      <c r="E323" s="508"/>
      <c r="F323" s="508"/>
      <c r="G323" s="508"/>
    </row>
    <row r="324" spans="2:7">
      <c r="F324" s="508"/>
      <c r="G324" s="508"/>
    </row>
    <row r="325" spans="2:7">
      <c r="B325" s="18" t="s">
        <v>401</v>
      </c>
      <c r="F325" s="508"/>
      <c r="G325" s="508"/>
    </row>
    <row r="326" spans="2:7" ht="12" customHeight="1">
      <c r="B326" s="18" t="s">
        <v>402</v>
      </c>
      <c r="F326" s="508"/>
      <c r="G326" s="508"/>
    </row>
    <row r="327" spans="2:7">
      <c r="B327" s="265"/>
      <c r="C327" s="265"/>
      <c r="D327" s="265"/>
      <c r="E327" s="265"/>
      <c r="F327" s="508"/>
      <c r="G327" s="508"/>
    </row>
    <row r="328" spans="2:7">
      <c r="B328" s="944" t="s">
        <v>320</v>
      </c>
      <c r="C328" s="945"/>
      <c r="D328" s="945"/>
      <c r="E328" s="946"/>
      <c r="F328" s="508"/>
      <c r="G328" s="508"/>
    </row>
    <row r="329" spans="2:7">
      <c r="B329" s="947" t="s">
        <v>873</v>
      </c>
      <c r="C329" s="948"/>
      <c r="D329" s="948"/>
      <c r="E329" s="949"/>
      <c r="F329" s="508"/>
      <c r="G329" s="340"/>
    </row>
    <row r="330" spans="2:7">
      <c r="B330" s="931" t="s">
        <v>321</v>
      </c>
      <c r="C330" s="932"/>
      <c r="D330" s="932"/>
      <c r="E330" s="933"/>
      <c r="F330" s="508"/>
      <c r="G330" s="340"/>
    </row>
    <row r="331" spans="2:7">
      <c r="B331" s="950" t="s">
        <v>322</v>
      </c>
      <c r="C331" s="951"/>
      <c r="E331" s="341">
        <f>+EAI!I28</f>
        <v>48980393.689999998</v>
      </c>
      <c r="F331" s="508"/>
      <c r="G331" s="340"/>
    </row>
    <row r="332" spans="2:7">
      <c r="B332" s="936"/>
      <c r="C332" s="936"/>
      <c r="D332" s="508"/>
      <c r="F332" s="508"/>
      <c r="G332" s="340"/>
    </row>
    <row r="333" spans="2:7">
      <c r="B333" s="952" t="s">
        <v>324</v>
      </c>
      <c r="C333" s="952"/>
      <c r="D333" s="342"/>
      <c r="E333" s="343">
        <f>SUM(D333:D338)</f>
        <v>0</v>
      </c>
      <c r="F333" s="508"/>
      <c r="G333" s="508"/>
    </row>
    <row r="334" spans="2:7">
      <c r="B334" s="934" t="s">
        <v>325</v>
      </c>
      <c r="C334" s="934"/>
      <c r="D334" s="344" t="s">
        <v>323</v>
      </c>
      <c r="E334" s="345"/>
      <c r="F334" s="508"/>
      <c r="G334" s="508"/>
    </row>
    <row r="335" spans="2:7">
      <c r="B335" s="934" t="s">
        <v>326</v>
      </c>
      <c r="C335" s="934"/>
      <c r="D335" s="344" t="s">
        <v>323</v>
      </c>
      <c r="E335" s="345"/>
      <c r="F335" s="508"/>
      <c r="G335" s="340"/>
    </row>
    <row r="336" spans="2:7">
      <c r="B336" s="934" t="s">
        <v>327</v>
      </c>
      <c r="C336" s="934"/>
      <c r="D336" s="344" t="s">
        <v>323</v>
      </c>
      <c r="E336" s="345"/>
      <c r="F336" s="508"/>
      <c r="G336" s="508"/>
    </row>
    <row r="337" spans="2:8">
      <c r="B337" s="934" t="s">
        <v>328</v>
      </c>
      <c r="C337" s="934"/>
      <c r="D337" s="344" t="s">
        <v>323</v>
      </c>
      <c r="E337" s="345"/>
      <c r="F337" s="508"/>
      <c r="G337" s="508"/>
    </row>
    <row r="338" spans="2:8">
      <c r="B338" s="937" t="s">
        <v>329</v>
      </c>
      <c r="C338" s="938"/>
      <c r="D338" s="344">
        <v>0</v>
      </c>
      <c r="E338" s="345"/>
      <c r="F338" s="508"/>
      <c r="G338" s="508"/>
    </row>
    <row r="339" spans="2:8">
      <c r="B339" s="936"/>
      <c r="C339" s="936"/>
      <c r="D339" s="508"/>
      <c r="F339" s="508"/>
      <c r="G339" s="508"/>
    </row>
    <row r="340" spans="2:8">
      <c r="B340" s="952" t="s">
        <v>330</v>
      </c>
      <c r="C340" s="952"/>
      <c r="D340" s="342"/>
      <c r="E340" s="346">
        <f>SUM(D340:D344)</f>
        <v>16061815.27</v>
      </c>
      <c r="F340" s="508"/>
      <c r="G340" s="508"/>
    </row>
    <row r="341" spans="2:8">
      <c r="B341" s="934" t="s">
        <v>331</v>
      </c>
      <c r="C341" s="934"/>
      <c r="D341" s="344" t="s">
        <v>323</v>
      </c>
      <c r="E341" s="345"/>
      <c r="F341" s="508"/>
      <c r="G341" s="508"/>
    </row>
    <row r="342" spans="2:8">
      <c r="B342" s="934" t="s">
        <v>332</v>
      </c>
      <c r="C342" s="934"/>
      <c r="D342" s="344" t="s">
        <v>323</v>
      </c>
      <c r="E342" s="345"/>
      <c r="F342" s="508"/>
      <c r="G342" s="508"/>
    </row>
    <row r="343" spans="2:8">
      <c r="B343" s="934" t="s">
        <v>333</v>
      </c>
      <c r="C343" s="934"/>
      <c r="D343" s="344" t="s">
        <v>323</v>
      </c>
      <c r="E343" s="345"/>
      <c r="F343" s="508"/>
      <c r="G343" s="508"/>
    </row>
    <row r="344" spans="2:8">
      <c r="B344" s="942" t="s">
        <v>334</v>
      </c>
      <c r="C344" s="943"/>
      <c r="D344" s="347">
        <f>EAI!I39+EAI!I45+EAI!I47+84500</f>
        <v>16061815.27</v>
      </c>
      <c r="E344" s="348"/>
      <c r="F344" s="508"/>
      <c r="G344" s="508"/>
    </row>
    <row r="345" spans="2:8">
      <c r="B345" s="936"/>
      <c r="C345" s="936"/>
      <c r="F345" s="508"/>
      <c r="G345" s="508"/>
    </row>
    <row r="346" spans="2:8">
      <c r="B346" s="935" t="s">
        <v>335</v>
      </c>
      <c r="C346" s="935"/>
      <c r="E346" s="349">
        <f>+E331+E333-E340</f>
        <v>32918578.419999998</v>
      </c>
      <c r="F346" s="633"/>
      <c r="G346" s="295"/>
    </row>
    <row r="347" spans="2:8">
      <c r="B347" s="265"/>
      <c r="C347" s="265"/>
      <c r="D347" s="265"/>
      <c r="E347" s="569"/>
      <c r="F347" s="508"/>
      <c r="G347" s="508"/>
    </row>
    <row r="348" spans="2:8">
      <c r="B348" s="265"/>
      <c r="C348" s="265"/>
      <c r="D348" s="265"/>
      <c r="E348" s="526"/>
      <c r="F348" s="551"/>
      <c r="G348" s="295"/>
      <c r="H348" s="295"/>
    </row>
    <row r="349" spans="2:8">
      <c r="B349" s="265"/>
      <c r="C349" s="265"/>
      <c r="D349" s="265"/>
      <c r="E349" s="265"/>
      <c r="F349" s="508"/>
      <c r="G349" s="508"/>
    </row>
    <row r="350" spans="2:8">
      <c r="B350" s="944" t="s">
        <v>336</v>
      </c>
      <c r="C350" s="945"/>
      <c r="D350" s="945"/>
      <c r="E350" s="946"/>
      <c r="F350" s="508"/>
      <c r="G350" s="508"/>
    </row>
    <row r="351" spans="2:8">
      <c r="B351" s="947" t="s">
        <v>873</v>
      </c>
      <c r="C351" s="948"/>
      <c r="D351" s="948"/>
      <c r="E351" s="949"/>
      <c r="F351" s="508"/>
      <c r="G351" s="508"/>
    </row>
    <row r="352" spans="2:8">
      <c r="B352" s="931" t="s">
        <v>321</v>
      </c>
      <c r="C352" s="932"/>
      <c r="D352" s="932"/>
      <c r="E352" s="933"/>
      <c r="F352" s="508"/>
      <c r="G352" s="508"/>
    </row>
    <row r="353" spans="2:8">
      <c r="B353" s="950" t="s">
        <v>337</v>
      </c>
      <c r="C353" s="951"/>
      <c r="E353" s="350">
        <f>+CAdmon!G22</f>
        <v>47127787.719999999</v>
      </c>
      <c r="F353" s="508"/>
      <c r="G353" s="508"/>
    </row>
    <row r="354" spans="2:8">
      <c r="B354" s="936"/>
      <c r="C354" s="936"/>
      <c r="F354" s="508"/>
      <c r="G354" s="508"/>
    </row>
    <row r="355" spans="2:8">
      <c r="B355" s="941" t="s">
        <v>338</v>
      </c>
      <c r="C355" s="941"/>
      <c r="D355" s="342"/>
      <c r="E355" s="351">
        <f>SUM(D355:D372)</f>
        <v>18030285.600000001</v>
      </c>
      <c r="F355" s="508"/>
      <c r="G355" s="508"/>
    </row>
    <row r="356" spans="2:8">
      <c r="B356" s="934" t="s">
        <v>339</v>
      </c>
      <c r="C356" s="934"/>
      <c r="D356" s="347">
        <f>+COG!G38</f>
        <v>1134238.3</v>
      </c>
      <c r="E356" s="352"/>
      <c r="F356" s="508"/>
      <c r="G356" s="508"/>
    </row>
    <row r="357" spans="2:8">
      <c r="B357" s="934" t="s">
        <v>340</v>
      </c>
      <c r="C357" s="934"/>
      <c r="D357" s="347">
        <f>+COG!G39</f>
        <v>230000</v>
      </c>
      <c r="E357" s="352"/>
      <c r="F357" s="508"/>
      <c r="G357" s="508"/>
    </row>
    <row r="358" spans="2:8">
      <c r="B358" s="934" t="s">
        <v>341</v>
      </c>
      <c r="C358" s="934"/>
      <c r="D358" s="347">
        <f>+COG!G40</f>
        <v>16846.3</v>
      </c>
      <c r="E358" s="352"/>
      <c r="F358" s="508"/>
      <c r="G358" s="508"/>
    </row>
    <row r="359" spans="2:8">
      <c r="B359" s="934" t="s">
        <v>342</v>
      </c>
      <c r="C359" s="934"/>
      <c r="D359" s="347">
        <v>0</v>
      </c>
      <c r="E359" s="352"/>
      <c r="F359" s="508"/>
      <c r="G359" s="508"/>
      <c r="H359" s="295"/>
    </row>
    <row r="360" spans="2:8">
      <c r="B360" s="934" t="s">
        <v>343</v>
      </c>
      <c r="C360" s="934"/>
      <c r="D360" s="347">
        <v>0</v>
      </c>
      <c r="E360" s="352"/>
      <c r="F360" s="508"/>
      <c r="G360" s="340"/>
    </row>
    <row r="361" spans="2:8">
      <c r="B361" s="934" t="s">
        <v>344</v>
      </c>
      <c r="C361" s="934"/>
      <c r="D361" s="347">
        <f>+COG!G41</f>
        <v>1382587.77</v>
      </c>
      <c r="E361" s="352"/>
      <c r="F361" s="508"/>
      <c r="G361" s="508"/>
    </row>
    <row r="362" spans="2:8">
      <c r="B362" s="934" t="s">
        <v>345</v>
      </c>
      <c r="C362" s="934"/>
      <c r="D362" s="347" t="s">
        <v>323</v>
      </c>
      <c r="E362" s="352"/>
      <c r="F362" s="508"/>
      <c r="G362" s="340"/>
    </row>
    <row r="363" spans="2:8">
      <c r="B363" s="934" t="s">
        <v>346</v>
      </c>
      <c r="C363" s="934"/>
      <c r="D363" s="347" t="s">
        <v>323</v>
      </c>
      <c r="E363" s="352"/>
      <c r="F363" s="508"/>
      <c r="G363" s="508"/>
    </row>
    <row r="364" spans="2:8">
      <c r="B364" s="934" t="s">
        <v>347</v>
      </c>
      <c r="C364" s="934"/>
      <c r="D364" s="347" t="s">
        <v>323</v>
      </c>
      <c r="E364" s="352"/>
      <c r="F364" s="508"/>
      <c r="G364" s="340"/>
    </row>
    <row r="365" spans="2:8">
      <c r="B365" s="934" t="s">
        <v>348</v>
      </c>
      <c r="C365" s="934"/>
      <c r="D365" s="347">
        <f>+COG!J43</f>
        <v>15266613.23</v>
      </c>
      <c r="E365" s="352"/>
      <c r="F365" s="508"/>
      <c r="G365" s="340"/>
    </row>
    <row r="366" spans="2:8">
      <c r="B366" s="934" t="s">
        <v>349</v>
      </c>
      <c r="C366" s="934"/>
      <c r="D366" s="347" t="s">
        <v>323</v>
      </c>
      <c r="E366" s="352"/>
      <c r="F366" s="508"/>
      <c r="G366" s="340"/>
    </row>
    <row r="367" spans="2:8">
      <c r="B367" s="934" t="s">
        <v>350</v>
      </c>
      <c r="C367" s="934"/>
      <c r="D367" s="347" t="s">
        <v>323</v>
      </c>
      <c r="E367" s="352"/>
      <c r="F367" s="508"/>
      <c r="G367" s="340"/>
    </row>
    <row r="368" spans="2:8">
      <c r="B368" s="934" t="s">
        <v>351</v>
      </c>
      <c r="C368" s="934"/>
      <c r="D368" s="347" t="s">
        <v>323</v>
      </c>
      <c r="E368" s="352"/>
      <c r="F368" s="508"/>
      <c r="G368" s="353"/>
    </row>
    <row r="369" spans="2:8">
      <c r="B369" s="934" t="s">
        <v>352</v>
      </c>
      <c r="C369" s="934"/>
      <c r="D369" s="347" t="s">
        <v>323</v>
      </c>
      <c r="E369" s="352"/>
      <c r="F369" s="508"/>
      <c r="G369" s="508"/>
      <c r="H369" s="295"/>
    </row>
    <row r="370" spans="2:8">
      <c r="B370" s="934" t="s">
        <v>353</v>
      </c>
      <c r="C370" s="934"/>
      <c r="D370" s="347" t="s">
        <v>323</v>
      </c>
      <c r="E370" s="352"/>
      <c r="F370" s="508"/>
      <c r="G370" s="508"/>
    </row>
    <row r="371" spans="2:8" ht="12.75" customHeight="1">
      <c r="B371" s="934" t="s">
        <v>354</v>
      </c>
      <c r="C371" s="934"/>
      <c r="D371" s="347" t="s">
        <v>323</v>
      </c>
      <c r="E371" s="352"/>
      <c r="F371" s="508"/>
      <c r="G371" s="508"/>
    </row>
    <row r="372" spans="2:8">
      <c r="B372" s="939" t="s">
        <v>355</v>
      </c>
      <c r="C372" s="940"/>
      <c r="D372" s="347">
        <v>0</v>
      </c>
      <c r="E372" s="352"/>
      <c r="F372" s="508"/>
      <c r="G372" s="508"/>
      <c r="H372" s="295">
        <v>13</v>
      </c>
    </row>
    <row r="373" spans="2:8">
      <c r="B373" s="823"/>
      <c r="C373" s="823"/>
      <c r="D373" s="824"/>
      <c r="E373" s="352"/>
      <c r="F373" s="812"/>
      <c r="G373" s="812"/>
      <c r="H373" s="295"/>
    </row>
    <row r="374" spans="2:8">
      <c r="B374" s="936"/>
      <c r="C374" s="936"/>
      <c r="D374" s="693"/>
      <c r="F374" s="508"/>
      <c r="G374" s="508"/>
    </row>
    <row r="375" spans="2:8">
      <c r="B375" s="941" t="s">
        <v>356</v>
      </c>
      <c r="C375" s="941"/>
      <c r="D375" s="694"/>
      <c r="E375" s="351">
        <f>SUM(D375:D382)</f>
        <v>-0.9</v>
      </c>
      <c r="F375" s="508"/>
      <c r="G375" s="508"/>
    </row>
    <row r="376" spans="2:8">
      <c r="B376" s="934" t="s">
        <v>357</v>
      </c>
      <c r="C376" s="934"/>
      <c r="D376" s="347" t="s">
        <v>323</v>
      </c>
      <c r="E376" s="352"/>
      <c r="F376" s="508"/>
      <c r="G376" s="508"/>
    </row>
    <row r="377" spans="2:8">
      <c r="B377" s="934" t="s">
        <v>121</v>
      </c>
      <c r="C377" s="934"/>
      <c r="D377" s="347" t="s">
        <v>323</v>
      </c>
      <c r="E377" s="352"/>
      <c r="F377" s="508"/>
      <c r="G377" s="508"/>
    </row>
    <row r="378" spans="2:8">
      <c r="B378" s="934" t="s">
        <v>358</v>
      </c>
      <c r="C378" s="934"/>
      <c r="D378" s="347" t="s">
        <v>323</v>
      </c>
      <c r="E378" s="352"/>
      <c r="F378" s="508"/>
      <c r="G378" s="508"/>
    </row>
    <row r="379" spans="2:8">
      <c r="B379" s="934" t="s">
        <v>359</v>
      </c>
      <c r="C379" s="934"/>
      <c r="D379" s="347" t="s">
        <v>323</v>
      </c>
      <c r="E379" s="352"/>
      <c r="F379" s="508"/>
      <c r="G379" s="508"/>
    </row>
    <row r="380" spans="2:8">
      <c r="B380" s="934" t="s">
        <v>360</v>
      </c>
      <c r="C380" s="934"/>
      <c r="D380" s="347" t="s">
        <v>323</v>
      </c>
      <c r="E380" s="352"/>
      <c r="F380" s="508"/>
      <c r="G380" s="508"/>
    </row>
    <row r="381" spans="2:8">
      <c r="B381" s="934" t="s">
        <v>124</v>
      </c>
      <c r="C381" s="934"/>
      <c r="D381" s="347" t="s">
        <v>323</v>
      </c>
      <c r="E381" s="352"/>
      <c r="F381" s="508"/>
      <c r="G381" s="508"/>
    </row>
    <row r="382" spans="2:8">
      <c r="B382" s="939" t="s">
        <v>361</v>
      </c>
      <c r="C382" s="940"/>
      <c r="D382" s="347">
        <v>-0.9</v>
      </c>
      <c r="E382" s="352"/>
      <c r="F382" s="508"/>
      <c r="G382" s="508"/>
    </row>
    <row r="383" spans="2:8">
      <c r="B383" s="936"/>
      <c r="C383" s="936"/>
      <c r="F383" s="508"/>
      <c r="G383" s="508"/>
    </row>
    <row r="384" spans="2:8">
      <c r="B384" s="506" t="s">
        <v>362</v>
      </c>
      <c r="E384" s="349">
        <f>+E353-E355+E375</f>
        <v>29097501.219999999</v>
      </c>
      <c r="F384" s="340"/>
      <c r="G384" s="340"/>
    </row>
    <row r="385" spans="2:8">
      <c r="F385" s="354"/>
      <c r="G385" s="295"/>
    </row>
    <row r="386" spans="2:8">
      <c r="E386" s="578"/>
      <c r="F386" s="354"/>
      <c r="G386" s="551"/>
    </row>
    <row r="387" spans="2:8">
      <c r="E387" s="841"/>
      <c r="F387" s="354"/>
      <c r="G387" s="551"/>
    </row>
    <row r="388" spans="2:8">
      <c r="F388" s="354"/>
      <c r="G388" s="551"/>
    </row>
    <row r="389" spans="2:8">
      <c r="F389" s="354"/>
      <c r="G389" s="551"/>
    </row>
    <row r="390" spans="2:8">
      <c r="F390" s="354"/>
      <c r="G390" s="551"/>
      <c r="H390" s="295"/>
    </row>
    <row r="391" spans="2:8">
      <c r="F391" s="508"/>
      <c r="G391" s="508"/>
    </row>
    <row r="392" spans="2:8">
      <c r="B392" s="928" t="s">
        <v>404</v>
      </c>
      <c r="C392" s="928"/>
      <c r="D392" s="928"/>
      <c r="E392" s="928"/>
      <c r="F392" s="928"/>
      <c r="G392" s="508"/>
    </row>
    <row r="393" spans="2:8">
      <c r="B393" s="507"/>
      <c r="C393" s="507"/>
      <c r="D393" s="507"/>
      <c r="E393" s="507"/>
      <c r="F393" s="507"/>
      <c r="G393" s="508"/>
    </row>
    <row r="394" spans="2:8">
      <c r="B394" s="507"/>
      <c r="C394" s="507"/>
      <c r="D394" s="507"/>
      <c r="E394" s="507"/>
      <c r="F394" s="507"/>
      <c r="G394" s="508"/>
    </row>
    <row r="395" spans="2:8" ht="21" customHeight="1">
      <c r="B395" s="310" t="s">
        <v>405</v>
      </c>
      <c r="C395" s="311" t="s">
        <v>303</v>
      </c>
      <c r="D395" s="333" t="s">
        <v>304</v>
      </c>
      <c r="E395" s="333" t="s">
        <v>305</v>
      </c>
      <c r="F395" s="508"/>
      <c r="G395" s="508"/>
    </row>
    <row r="396" spans="2:8">
      <c r="B396" s="286" t="s">
        <v>541</v>
      </c>
      <c r="C396" s="355">
        <v>0</v>
      </c>
      <c r="D396" s="337"/>
      <c r="E396" s="337"/>
      <c r="F396" s="508"/>
      <c r="G396" s="508"/>
    </row>
    <row r="397" spans="2:8">
      <c r="B397" s="16"/>
      <c r="C397" s="21">
        <v>0</v>
      </c>
      <c r="D397" s="20">
        <v>0</v>
      </c>
      <c r="E397" s="20">
        <v>0</v>
      </c>
      <c r="F397" s="508"/>
      <c r="G397" s="508"/>
    </row>
    <row r="398" spans="2:8" ht="21" customHeight="1">
      <c r="C398" s="285">
        <f>SUM(C397:C397)</f>
        <v>0</v>
      </c>
      <c r="D398" s="285">
        <f>SUM(D397:D397)</f>
        <v>0</v>
      </c>
      <c r="E398" s="285">
        <f>SUM(E397:E397)</f>
        <v>0</v>
      </c>
      <c r="F398" s="508"/>
      <c r="G398" s="508"/>
    </row>
    <row r="399" spans="2:8">
      <c r="F399" s="508"/>
      <c r="G399" s="508"/>
    </row>
    <row r="400" spans="2:8">
      <c r="F400" s="508"/>
      <c r="G400" s="508"/>
    </row>
    <row r="401" spans="2:8">
      <c r="B401" s="24" t="s">
        <v>76</v>
      </c>
      <c r="F401" s="508"/>
      <c r="G401" s="508"/>
    </row>
    <row r="402" spans="2:8" ht="12" customHeight="1">
      <c r="F402" s="508"/>
      <c r="G402" s="508"/>
    </row>
    <row r="403" spans="2:8" ht="12" customHeight="1">
      <c r="F403" s="812"/>
      <c r="G403" s="812"/>
    </row>
    <row r="404" spans="2:8" ht="12" customHeight="1">
      <c r="F404" s="812"/>
      <c r="G404" s="812"/>
    </row>
    <row r="405" spans="2:8" ht="12" customHeight="1">
      <c r="F405" s="812"/>
      <c r="G405" s="812"/>
    </row>
    <row r="406" spans="2:8" ht="12" customHeight="1">
      <c r="F406" s="812"/>
      <c r="G406" s="812"/>
    </row>
    <row r="407" spans="2:8" ht="12" customHeight="1">
      <c r="F407" s="812"/>
      <c r="G407" s="812"/>
    </row>
    <row r="408" spans="2:8">
      <c r="C408" s="265"/>
      <c r="D408" s="265"/>
      <c r="E408" s="265"/>
    </row>
    <row r="409" spans="2:8">
      <c r="G409" s="508"/>
    </row>
    <row r="410" spans="2:8">
      <c r="B410" s="269"/>
      <c r="C410" s="265"/>
      <c r="D410" s="269"/>
      <c r="E410" s="269"/>
      <c r="F410" s="269"/>
      <c r="H410" s="295">
        <v>14</v>
      </c>
    </row>
    <row r="411" spans="2:8">
      <c r="B411" s="501" t="s">
        <v>543</v>
      </c>
      <c r="C411" s="265"/>
      <c r="D411" s="908" t="s">
        <v>545</v>
      </c>
      <c r="E411" s="908"/>
      <c r="F411" s="508"/>
      <c r="G411" s="356"/>
    </row>
    <row r="412" spans="2:8">
      <c r="B412" s="502" t="s">
        <v>544</v>
      </c>
      <c r="C412" s="265"/>
      <c r="D412" s="869" t="s">
        <v>546</v>
      </c>
      <c r="E412" s="869"/>
      <c r="F412" s="357"/>
      <c r="G412" s="357"/>
    </row>
    <row r="413" spans="2:8">
      <c r="B413" s="265"/>
      <c r="C413" s="265"/>
      <c r="D413" s="265"/>
      <c r="E413" s="265"/>
      <c r="F413" s="265"/>
      <c r="G413" s="265"/>
    </row>
    <row r="414" spans="2:8">
      <c r="B414" s="265"/>
      <c r="C414" s="265"/>
      <c r="D414" s="265"/>
      <c r="E414" s="265"/>
      <c r="F414" s="265"/>
      <c r="G414" s="265"/>
      <c r="H414" s="295"/>
    </row>
    <row r="415" spans="2:8">
      <c r="G415" s="295"/>
    </row>
    <row r="418" spans="8:8" ht="12.75" customHeight="1"/>
    <row r="421" spans="8:8" ht="12.75" customHeight="1">
      <c r="H421" s="295"/>
    </row>
    <row r="431" spans="8:8">
      <c r="H431" s="295"/>
    </row>
    <row r="441" spans="8:8">
      <c r="H441" s="295"/>
    </row>
  </sheetData>
  <mergeCells count="67">
    <mergeCell ref="D411:E411"/>
    <mergeCell ref="B328:E328"/>
    <mergeCell ref="B329:E329"/>
    <mergeCell ref="B331:C331"/>
    <mergeCell ref="B332:C332"/>
    <mergeCell ref="B333:C333"/>
    <mergeCell ref="B334:C334"/>
    <mergeCell ref="B335:C335"/>
    <mergeCell ref="B336:C336"/>
    <mergeCell ref="B339:C339"/>
    <mergeCell ref="B340:C340"/>
    <mergeCell ref="B341:C341"/>
    <mergeCell ref="B362:C362"/>
    <mergeCell ref="B363:C363"/>
    <mergeCell ref="B369:C369"/>
    <mergeCell ref="B342:C342"/>
    <mergeCell ref="D412:E412"/>
    <mergeCell ref="B350:E350"/>
    <mergeCell ref="B351:E351"/>
    <mergeCell ref="B353:C353"/>
    <mergeCell ref="B355:C355"/>
    <mergeCell ref="B356:C356"/>
    <mergeCell ref="B357:C357"/>
    <mergeCell ref="B358:C358"/>
    <mergeCell ref="B359:C359"/>
    <mergeCell ref="B360:C360"/>
    <mergeCell ref="B361:C361"/>
    <mergeCell ref="B370:C370"/>
    <mergeCell ref="B374:C374"/>
    <mergeCell ref="B365:C365"/>
    <mergeCell ref="B366:C366"/>
    <mergeCell ref="B367:C367"/>
    <mergeCell ref="B380:C380"/>
    <mergeCell ref="B375:C375"/>
    <mergeCell ref="B343:C343"/>
    <mergeCell ref="B344:C344"/>
    <mergeCell ref="B345:C345"/>
    <mergeCell ref="B354:C354"/>
    <mergeCell ref="B364:C364"/>
    <mergeCell ref="B330:E330"/>
    <mergeCell ref="B337:C337"/>
    <mergeCell ref="B346:C346"/>
    <mergeCell ref="B352:E352"/>
    <mergeCell ref="B392:F392"/>
    <mergeCell ref="B383:C383"/>
    <mergeCell ref="B338:C338"/>
    <mergeCell ref="B382:C382"/>
    <mergeCell ref="B372:C372"/>
    <mergeCell ref="B371:C371"/>
    <mergeCell ref="B381:C381"/>
    <mergeCell ref="B376:C376"/>
    <mergeCell ref="B368:C368"/>
    <mergeCell ref="B377:C377"/>
    <mergeCell ref="B378:C378"/>
    <mergeCell ref="B379:C379"/>
    <mergeCell ref="F285:G285"/>
    <mergeCell ref="A2:H2"/>
    <mergeCell ref="A3:H3"/>
    <mergeCell ref="A4:H4"/>
    <mergeCell ref="A9:H9"/>
    <mergeCell ref="D154:E154"/>
    <mergeCell ref="D162:E162"/>
    <mergeCell ref="D174:E174"/>
    <mergeCell ref="D180:E180"/>
    <mergeCell ref="D78:E78"/>
    <mergeCell ref="D138:E138"/>
    <mergeCell ref="D146:E146"/>
  </mergeCells>
  <dataValidations disablePrompts="1" count="4">
    <dataValidation allowBlank="1" showInputMessage="1" showErrorMessage="1" prompt="Saldo final del periodo que corresponde la cuenta pública presentada (mensual:  enero, febrero, marzo, etc.; trimestral: 1er, 2do, 3ro. o 4to.)." sqref="C113 C134 C142 C150"/>
    <dataValidation allowBlank="1" showInputMessage="1" showErrorMessage="1" prompt="Corresponde al número de la cuenta de acuerdo al Plan de Cuentas emitido por el CONAC (DOF 22/11/2010)." sqref="B113"/>
    <dataValidation allowBlank="1" showInputMessage="1" showErrorMessage="1" prompt="Características cualitativas significativas que les impacten financieramente." sqref="D113:E113 E134 E142 E150"/>
    <dataValidation allowBlank="1" showInputMessage="1" showErrorMessage="1" prompt="Especificar origen de dicho recurso: Federal, Estatal, Municipal, Particulares." sqref="D134 D142 D150"/>
  </dataValidations>
  <pageMargins left="0.27559055118110237" right="0.31496062992125984" top="0.39370078740157483" bottom="0.35433070866141736" header="0.31496062992125984" footer="0.31496062992125984"/>
  <pageSetup scale="55" fitToHeight="4" orientation="landscape" r:id="rId1"/>
  <ignoredErrors>
    <ignoredError sqref="E89" formula="1"/>
  </ignoredError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topLeftCell="A28" workbookViewId="0">
      <selection activeCell="E33" sqref="E33"/>
    </sheetView>
  </sheetViews>
  <sheetFormatPr baseColWidth="10" defaultRowHeight="12.75"/>
  <cols>
    <col min="1" max="1" width="117.42578125" style="265" customWidth="1"/>
    <col min="2" max="16384" width="11.42578125" style="265"/>
  </cols>
  <sheetData>
    <row r="1" spans="1:1">
      <c r="A1" s="557" t="s">
        <v>697</v>
      </c>
    </row>
    <row r="2" spans="1:1">
      <c r="A2" s="557"/>
    </row>
    <row r="3" spans="1:1">
      <c r="A3" s="558"/>
    </row>
    <row r="4" spans="1:1">
      <c r="A4" s="559" t="s">
        <v>698</v>
      </c>
    </row>
    <row r="5" spans="1:1" ht="30" customHeight="1">
      <c r="A5" s="560" t="s">
        <v>699</v>
      </c>
    </row>
    <row r="6" spans="1:1" ht="38.25" customHeight="1">
      <c r="A6" s="560" t="s">
        <v>734</v>
      </c>
    </row>
    <row r="7" spans="1:1" ht="30" customHeight="1">
      <c r="A7" s="559" t="s">
        <v>700</v>
      </c>
    </row>
    <row r="8" spans="1:1" ht="30" customHeight="1">
      <c r="A8" s="560" t="s">
        <v>701</v>
      </c>
    </row>
    <row r="9" spans="1:1" ht="30" customHeight="1">
      <c r="A9" s="559" t="s">
        <v>702</v>
      </c>
    </row>
    <row r="10" spans="1:1" ht="30" customHeight="1">
      <c r="A10" s="560" t="s">
        <v>703</v>
      </c>
    </row>
    <row r="11" spans="1:1" ht="30" customHeight="1">
      <c r="A11" s="560" t="s">
        <v>704</v>
      </c>
    </row>
    <row r="12" spans="1:1" ht="30" customHeight="1">
      <c r="A12" s="559" t="s">
        <v>705</v>
      </c>
    </row>
    <row r="13" spans="1:1" ht="30" customHeight="1">
      <c r="A13" s="560" t="s">
        <v>706</v>
      </c>
    </row>
    <row r="14" spans="1:1" ht="30" customHeight="1">
      <c r="A14" s="560" t="s">
        <v>707</v>
      </c>
    </row>
    <row r="15" spans="1:1" ht="30" customHeight="1">
      <c r="A15" s="560" t="s">
        <v>708</v>
      </c>
    </row>
    <row r="16" spans="1:1" ht="30" customHeight="1">
      <c r="A16" s="560" t="s">
        <v>709</v>
      </c>
    </row>
    <row r="17" spans="1:1" ht="30" customHeight="1">
      <c r="A17" s="560" t="s">
        <v>710</v>
      </c>
    </row>
    <row r="18" spans="1:1" ht="30" customHeight="1">
      <c r="A18" s="560" t="s">
        <v>711</v>
      </c>
    </row>
    <row r="19" spans="1:1" ht="30" customHeight="1">
      <c r="A19" s="561">
        <v>15</v>
      </c>
    </row>
    <row r="20" spans="1:1" ht="30" customHeight="1">
      <c r="A20" s="561"/>
    </row>
    <row r="21" spans="1:1" ht="30" customHeight="1">
      <c r="A21" s="561"/>
    </row>
    <row r="22" spans="1:1" ht="30" customHeight="1">
      <c r="A22" s="561"/>
    </row>
    <row r="23" spans="1:1" ht="30" customHeight="1">
      <c r="A23" s="561"/>
    </row>
    <row r="24" spans="1:1" ht="30" customHeight="1">
      <c r="A24" s="560" t="s">
        <v>712</v>
      </c>
    </row>
    <row r="25" spans="1:1" ht="30" customHeight="1">
      <c r="A25" s="558"/>
    </row>
    <row r="26" spans="1:1" ht="30" customHeight="1">
      <c r="A26" s="558"/>
    </row>
    <row r="27" spans="1:1" ht="30" customHeight="1">
      <c r="A27" s="558"/>
    </row>
    <row r="28" spans="1:1" ht="30" customHeight="1">
      <c r="A28" s="558"/>
    </row>
    <row r="29" spans="1:1" ht="30" customHeight="1">
      <c r="A29" s="558"/>
    </row>
    <row r="30" spans="1:1" ht="30" customHeight="1">
      <c r="A30" s="558"/>
    </row>
    <row r="31" spans="1:1" ht="30" customHeight="1">
      <c r="A31" s="558"/>
    </row>
    <row r="32" spans="1:1" ht="30" customHeight="1">
      <c r="A32" s="558"/>
    </row>
    <row r="33" spans="1:2" ht="30" customHeight="1">
      <c r="A33" s="558"/>
    </row>
    <row r="34" spans="1:2" ht="30" customHeight="1">
      <c r="A34" s="558"/>
    </row>
    <row r="35" spans="1:2" ht="30" customHeight="1">
      <c r="A35" s="558"/>
    </row>
    <row r="36" spans="1:2" ht="30" customHeight="1"/>
    <row r="37" spans="1:2" ht="30" customHeight="1"/>
    <row r="38" spans="1:2" ht="30" customHeight="1"/>
    <row r="39" spans="1:2" ht="30" customHeight="1"/>
    <row r="40" spans="1:2" ht="30" customHeight="1"/>
    <row r="41" spans="1:2" ht="30" customHeight="1"/>
    <row r="42" spans="1:2" ht="30" customHeight="1"/>
    <row r="43" spans="1:2" ht="30" customHeight="1"/>
    <row r="44" spans="1:2" ht="30" customHeight="1">
      <c r="A44" s="390">
        <v>16</v>
      </c>
      <c r="B44" s="390"/>
    </row>
    <row r="45" spans="1:2" ht="30" customHeight="1">
      <c r="A45" s="559" t="s">
        <v>713</v>
      </c>
    </row>
    <row r="46" spans="1:2" ht="30" customHeight="1">
      <c r="A46" s="560" t="s">
        <v>714</v>
      </c>
    </row>
    <row r="47" spans="1:2" ht="30" customHeight="1">
      <c r="A47" s="559" t="s">
        <v>715</v>
      </c>
    </row>
    <row r="48" spans="1:2" ht="30" customHeight="1">
      <c r="A48" s="560" t="s">
        <v>716</v>
      </c>
    </row>
    <row r="49" spans="1:1" ht="30" customHeight="1">
      <c r="A49" s="559" t="s">
        <v>717</v>
      </c>
    </row>
    <row r="50" spans="1:1" ht="30" customHeight="1">
      <c r="A50" s="560" t="s">
        <v>718</v>
      </c>
    </row>
    <row r="51" spans="1:1" ht="30" customHeight="1">
      <c r="A51" s="559" t="s">
        <v>719</v>
      </c>
    </row>
    <row r="52" spans="1:1" ht="30" customHeight="1">
      <c r="A52" s="560" t="s">
        <v>720</v>
      </c>
    </row>
    <row r="53" spans="1:1" ht="30" customHeight="1">
      <c r="A53" s="559" t="s">
        <v>721</v>
      </c>
    </row>
    <row r="54" spans="1:1" ht="15.75" customHeight="1">
      <c r="A54" s="560" t="s">
        <v>718</v>
      </c>
    </row>
    <row r="55" spans="1:1" ht="30" customHeight="1">
      <c r="A55" s="559" t="s">
        <v>722</v>
      </c>
    </row>
    <row r="56" spans="1:1" ht="30" customHeight="1">
      <c r="A56" s="560" t="s">
        <v>723</v>
      </c>
    </row>
    <row r="57" spans="1:1" ht="24" customHeight="1">
      <c r="A57" s="559" t="s">
        <v>724</v>
      </c>
    </row>
    <row r="58" spans="1:1" ht="20.25" customHeight="1">
      <c r="A58" s="559" t="s">
        <v>725</v>
      </c>
    </row>
    <row r="59" spans="1:1" ht="17.25" customHeight="1">
      <c r="A59" s="560" t="s">
        <v>726</v>
      </c>
    </row>
    <row r="60" spans="1:1" ht="21.75" customHeight="1">
      <c r="A60" s="559" t="s">
        <v>727</v>
      </c>
    </row>
    <row r="61" spans="1:1" ht="23.25" customHeight="1">
      <c r="A61" s="560" t="s">
        <v>728</v>
      </c>
    </row>
    <row r="62" spans="1:1" ht="19.5" customHeight="1">
      <c r="A62" s="559" t="s">
        <v>729</v>
      </c>
    </row>
    <row r="63" spans="1:1" ht="19.5" customHeight="1">
      <c r="A63" s="560" t="s">
        <v>718</v>
      </c>
    </row>
    <row r="64" spans="1:1" ht="19.5" customHeight="1">
      <c r="A64" s="559" t="s">
        <v>730</v>
      </c>
    </row>
    <row r="65" spans="1:1" ht="19.5" customHeight="1">
      <c r="A65" s="560" t="s">
        <v>718</v>
      </c>
    </row>
    <row r="66" spans="1:1" ht="19.5" customHeight="1">
      <c r="A66" s="559" t="s">
        <v>731</v>
      </c>
    </row>
    <row r="67" spans="1:1" ht="19.5" customHeight="1">
      <c r="A67" s="560" t="s">
        <v>718</v>
      </c>
    </row>
    <row r="68" spans="1:1" ht="18" customHeight="1">
      <c r="A68" s="559" t="s">
        <v>732</v>
      </c>
    </row>
    <row r="69" spans="1:1" ht="42" customHeight="1">
      <c r="A69" s="560" t="s">
        <v>733</v>
      </c>
    </row>
    <row r="70" spans="1:1">
      <c r="A70" s="390">
        <v>17</v>
      </c>
    </row>
    <row r="78" spans="1:1">
      <c r="A78" s="390"/>
    </row>
    <row r="84" spans="1:1">
      <c r="A84" s="390"/>
    </row>
  </sheetData>
  <hyperlinks>
    <hyperlink ref="A1" r:id="rId1" display="../../../../../../lquiroz/AppData/Local/Microsoft/Windows/Temporary Internet Files/Content.Outlook/HBGSO9P3/MODELO CTA 2013.pptx"/>
  </hyperlinks>
  <pageMargins left="0.70866141732283472" right="0.70866141732283472" top="0.35433070866141736" bottom="0.35433070866141736" header="0.31496062992125984" footer="0.31496062992125984"/>
  <pageSetup scale="90" orientation="landscape"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1"/>
  <sheetViews>
    <sheetView showGridLines="0" topLeftCell="A16" zoomScale="80" zoomScaleNormal="80" workbookViewId="0">
      <selection activeCell="G25" sqref="G25"/>
    </sheetView>
  </sheetViews>
  <sheetFormatPr baseColWidth="10" defaultRowHeight="12.75"/>
  <cols>
    <col min="1" max="1" width="1.140625" style="24" customWidth="1"/>
    <col min="2" max="2" width="6.7109375" style="265" customWidth="1"/>
    <col min="3" max="3" width="3.7109375" style="265" customWidth="1"/>
    <col min="4" max="4" width="46.42578125" style="265" customWidth="1"/>
    <col min="5" max="9" width="15.7109375" style="265" customWidth="1"/>
    <col min="10" max="10" width="17" style="265" customWidth="1"/>
    <col min="11" max="11" width="2" style="24" customWidth="1"/>
    <col min="12" max="12" width="14.140625" style="265" bestFit="1" customWidth="1"/>
    <col min="13" max="13" width="12.7109375" style="265" bestFit="1" customWidth="1"/>
    <col min="14" max="14" width="18.140625" style="265" bestFit="1" customWidth="1"/>
    <col min="15" max="16384" width="11.42578125" style="265"/>
  </cols>
  <sheetData>
    <row r="1" spans="1:10" ht="18.75" customHeight="1">
      <c r="B1" s="865" t="s">
        <v>448</v>
      </c>
      <c r="C1" s="865"/>
      <c r="D1" s="865"/>
      <c r="E1" s="865"/>
      <c r="F1" s="865"/>
      <c r="G1" s="865"/>
      <c r="H1" s="865"/>
      <c r="I1" s="865"/>
      <c r="J1" s="865"/>
    </row>
    <row r="2" spans="1:10" ht="15" customHeight="1">
      <c r="B2" s="496"/>
      <c r="C2" s="496"/>
      <c r="D2" s="865" t="s">
        <v>463</v>
      </c>
      <c r="E2" s="865"/>
      <c r="F2" s="865"/>
      <c r="G2" s="865"/>
      <c r="H2" s="865"/>
      <c r="I2" s="865"/>
      <c r="J2" s="865"/>
    </row>
    <row r="3" spans="1:10" ht="15" customHeight="1">
      <c r="B3" s="865" t="s">
        <v>1189</v>
      </c>
      <c r="C3" s="865"/>
      <c r="D3" s="865"/>
      <c r="E3" s="865"/>
      <c r="F3" s="865"/>
      <c r="G3" s="865"/>
      <c r="H3" s="865"/>
      <c r="I3" s="865"/>
      <c r="J3" s="865"/>
    </row>
    <row r="4" spans="1:10" s="24" customFormat="1" ht="8.25" customHeight="1">
      <c r="A4" s="358"/>
      <c r="B4" s="359"/>
      <c r="C4" s="359"/>
      <c r="D4" s="359"/>
      <c r="E4" s="508"/>
      <c r="F4" s="360"/>
      <c r="G4" s="360"/>
      <c r="H4" s="360"/>
      <c r="I4" s="360"/>
      <c r="J4" s="360"/>
    </row>
    <row r="5" spans="1:10" s="24" customFormat="1" ht="13.5" customHeight="1">
      <c r="A5" s="358"/>
      <c r="B5" s="136"/>
      <c r="D5" s="29" t="s">
        <v>363</v>
      </c>
      <c r="E5" s="278" t="s">
        <v>542</v>
      </c>
      <c r="F5" s="278"/>
      <c r="G5" s="361"/>
      <c r="H5" s="361"/>
      <c r="I5" s="361"/>
      <c r="J5" s="362"/>
    </row>
    <row r="6" spans="1:10" s="24" customFormat="1" ht="11.25" customHeight="1">
      <c r="A6" s="358"/>
      <c r="B6" s="358"/>
      <c r="C6" s="358"/>
      <c r="D6" s="358"/>
      <c r="F6" s="362"/>
      <c r="G6" s="362"/>
      <c r="H6" s="362"/>
      <c r="I6" s="362"/>
      <c r="J6" s="362"/>
    </row>
    <row r="7" spans="1:10" ht="12" customHeight="1">
      <c r="A7" s="363"/>
      <c r="B7" s="962" t="s">
        <v>198</v>
      </c>
      <c r="C7" s="962"/>
      <c r="D7" s="962"/>
      <c r="E7" s="962" t="s">
        <v>199</v>
      </c>
      <c r="F7" s="962"/>
      <c r="G7" s="962"/>
      <c r="H7" s="962"/>
      <c r="I7" s="962"/>
      <c r="J7" s="961" t="s">
        <v>200</v>
      </c>
    </row>
    <row r="8" spans="1:10" ht="25.5">
      <c r="A8" s="358"/>
      <c r="B8" s="962"/>
      <c r="C8" s="962"/>
      <c r="D8" s="962"/>
      <c r="E8" s="509" t="s">
        <v>201</v>
      </c>
      <c r="F8" s="364" t="s">
        <v>202</v>
      </c>
      <c r="G8" s="509" t="s">
        <v>203</v>
      </c>
      <c r="H8" s="509" t="s">
        <v>204</v>
      </c>
      <c r="I8" s="509" t="s">
        <v>205</v>
      </c>
      <c r="J8" s="961"/>
    </row>
    <row r="9" spans="1:10" ht="12" customHeight="1">
      <c r="A9" s="358"/>
      <c r="B9" s="962"/>
      <c r="C9" s="962"/>
      <c r="D9" s="962"/>
      <c r="E9" s="509" t="s">
        <v>206</v>
      </c>
      <c r="F9" s="509" t="s">
        <v>207</v>
      </c>
      <c r="G9" s="509" t="s">
        <v>208</v>
      </c>
      <c r="H9" s="509" t="s">
        <v>209</v>
      </c>
      <c r="I9" s="509" t="s">
        <v>210</v>
      </c>
      <c r="J9" s="509" t="s">
        <v>221</v>
      </c>
    </row>
    <row r="10" spans="1:10" ht="12" customHeight="1">
      <c r="A10" s="365"/>
      <c r="B10" s="366"/>
      <c r="C10" s="367"/>
      <c r="D10" s="368"/>
      <c r="E10" s="369"/>
      <c r="F10" s="370"/>
      <c r="G10" s="370"/>
      <c r="H10" s="370"/>
      <c r="I10" s="370"/>
      <c r="J10" s="370"/>
    </row>
    <row r="11" spans="1:10" ht="12" customHeight="1">
      <c r="A11" s="365"/>
      <c r="B11" s="958" t="s">
        <v>82</v>
      </c>
      <c r="C11" s="959"/>
      <c r="D11" s="960"/>
      <c r="E11" s="371">
        <v>0</v>
      </c>
      <c r="F11" s="371">
        <v>0</v>
      </c>
      <c r="G11" s="371">
        <f t="shared" ref="G11:G15" si="0">+E11+F11</f>
        <v>0</v>
      </c>
      <c r="H11" s="371">
        <v>0</v>
      </c>
      <c r="I11" s="371">
        <v>0</v>
      </c>
      <c r="J11" s="371">
        <f t="shared" ref="J11:J27" si="1">+I11-E11</f>
        <v>0</v>
      </c>
    </row>
    <row r="12" spans="1:10" ht="12" customHeight="1">
      <c r="A12" s="365"/>
      <c r="B12" s="958" t="s">
        <v>192</v>
      </c>
      <c r="C12" s="959"/>
      <c r="D12" s="960"/>
      <c r="E12" s="371">
        <v>0</v>
      </c>
      <c r="F12" s="371">
        <v>0</v>
      </c>
      <c r="G12" s="371">
        <f t="shared" si="0"/>
        <v>0</v>
      </c>
      <c r="H12" s="371">
        <v>0</v>
      </c>
      <c r="I12" s="371">
        <v>0</v>
      </c>
      <c r="J12" s="371">
        <f t="shared" si="1"/>
        <v>0</v>
      </c>
    </row>
    <row r="13" spans="1:10" ht="12" customHeight="1">
      <c r="A13" s="365"/>
      <c r="B13" s="958" t="s">
        <v>86</v>
      </c>
      <c r="C13" s="959"/>
      <c r="D13" s="960"/>
      <c r="E13" s="371">
        <v>0</v>
      </c>
      <c r="F13" s="371">
        <v>0</v>
      </c>
      <c r="G13" s="371">
        <f t="shared" si="0"/>
        <v>0</v>
      </c>
      <c r="H13" s="371">
        <v>0</v>
      </c>
      <c r="I13" s="371">
        <v>0</v>
      </c>
      <c r="J13" s="371">
        <f t="shared" si="1"/>
        <v>0</v>
      </c>
    </row>
    <row r="14" spans="1:10" ht="12" customHeight="1">
      <c r="A14" s="365"/>
      <c r="B14" s="958" t="s">
        <v>88</v>
      </c>
      <c r="C14" s="959"/>
      <c r="D14" s="960"/>
      <c r="E14" s="371">
        <v>0</v>
      </c>
      <c r="F14" s="371">
        <v>0</v>
      </c>
      <c r="G14" s="371">
        <f t="shared" si="0"/>
        <v>0</v>
      </c>
      <c r="H14" s="371">
        <v>0</v>
      </c>
      <c r="I14" s="371">
        <v>0</v>
      </c>
      <c r="J14" s="371">
        <f t="shared" si="1"/>
        <v>0</v>
      </c>
    </row>
    <row r="15" spans="1:10" ht="12" customHeight="1">
      <c r="A15" s="365"/>
      <c r="B15" s="958" t="s">
        <v>211</v>
      </c>
      <c r="C15" s="959"/>
      <c r="D15" s="960"/>
      <c r="E15" s="625">
        <v>849000</v>
      </c>
      <c r="F15" s="625">
        <f>+F16</f>
        <v>634234.80000000005</v>
      </c>
      <c r="G15" s="625">
        <f t="shared" si="0"/>
        <v>1483234.8</v>
      </c>
      <c r="H15" s="625">
        <f>+H16</f>
        <v>1399880.5699999998</v>
      </c>
      <c r="I15" s="625">
        <f>+H15</f>
        <v>1399880.5699999998</v>
      </c>
      <c r="J15" s="625">
        <f t="shared" si="1"/>
        <v>550880.56999999983</v>
      </c>
    </row>
    <row r="16" spans="1:10" ht="12" customHeight="1">
      <c r="A16" s="365"/>
      <c r="B16" s="372"/>
      <c r="C16" s="959" t="s">
        <v>212</v>
      </c>
      <c r="D16" s="960"/>
      <c r="E16" s="625">
        <v>849000</v>
      </c>
      <c r="F16" s="569">
        <v>634234.80000000005</v>
      </c>
      <c r="G16" s="625">
        <f>E16+F16</f>
        <v>1483234.8</v>
      </c>
      <c r="H16" s="569">
        <v>1399880.5699999998</v>
      </c>
      <c r="I16" s="625">
        <v>1399880.5699999998</v>
      </c>
      <c r="J16" s="625">
        <f t="shared" si="1"/>
        <v>550880.56999999983</v>
      </c>
    </row>
    <row r="17" spans="1:14" ht="12" customHeight="1">
      <c r="A17" s="365"/>
      <c r="B17" s="372"/>
      <c r="C17" s="959" t="s">
        <v>213</v>
      </c>
      <c r="D17" s="960"/>
      <c r="E17" s="625">
        <v>0</v>
      </c>
      <c r="F17" s="625">
        <v>0</v>
      </c>
      <c r="G17" s="625">
        <v>0</v>
      </c>
      <c r="H17" s="625">
        <v>0</v>
      </c>
      <c r="I17" s="625">
        <v>0</v>
      </c>
      <c r="J17" s="625">
        <f t="shared" si="1"/>
        <v>0</v>
      </c>
    </row>
    <row r="18" spans="1:14" ht="12" customHeight="1">
      <c r="A18" s="365"/>
      <c r="B18" s="958" t="s">
        <v>214</v>
      </c>
      <c r="C18" s="959"/>
      <c r="D18" s="960"/>
      <c r="E18" s="625">
        <v>0</v>
      </c>
      <c r="F18" s="625">
        <f>+F19+F20+F21+F22</f>
        <v>3155609.8500000006</v>
      </c>
      <c r="G18" s="625">
        <f>+G19+G20+G21+G22</f>
        <v>3155609.8500000006</v>
      </c>
      <c r="H18" s="625">
        <f>+H19+H20+H21+H22</f>
        <v>3025888.3200000003</v>
      </c>
      <c r="I18" s="625">
        <f>+I19+I20+I21+I22</f>
        <v>3025888.3200000003</v>
      </c>
      <c r="J18" s="625">
        <f>+J19+J20+J21+J22</f>
        <v>3025888.3200000003</v>
      </c>
    </row>
    <row r="19" spans="1:14" ht="12" customHeight="1">
      <c r="A19" s="365">
        <v>1446002.25</v>
      </c>
      <c r="B19" s="372"/>
      <c r="C19" s="959" t="s">
        <v>212</v>
      </c>
      <c r="D19" s="960"/>
      <c r="E19" s="625">
        <v>0</v>
      </c>
      <c r="F19" s="625">
        <v>1538423.11</v>
      </c>
      <c r="G19" s="625">
        <f>E19+F19</f>
        <v>1538423.11</v>
      </c>
      <c r="H19" s="625">
        <v>1538423.11</v>
      </c>
      <c r="I19" s="625">
        <v>1538423.11</v>
      </c>
      <c r="J19" s="625">
        <f t="shared" si="1"/>
        <v>1538423.11</v>
      </c>
    </row>
    <row r="20" spans="1:14" ht="12" customHeight="1">
      <c r="A20" s="365"/>
      <c r="B20" s="372"/>
      <c r="C20" s="959" t="s">
        <v>213</v>
      </c>
      <c r="D20" s="960"/>
      <c r="E20" s="625">
        <v>0</v>
      </c>
      <c r="F20" s="625"/>
      <c r="G20" s="625">
        <f t="shared" ref="G20:G21" si="2">E20+F20</f>
        <v>0</v>
      </c>
      <c r="H20" s="625"/>
      <c r="I20" s="625"/>
      <c r="J20" s="625">
        <f t="shared" si="1"/>
        <v>0</v>
      </c>
    </row>
    <row r="21" spans="1:14" ht="12" customHeight="1">
      <c r="A21" s="365"/>
      <c r="B21" s="372"/>
      <c r="C21" s="959" t="s">
        <v>499</v>
      </c>
      <c r="D21" s="960"/>
      <c r="E21" s="625">
        <v>0</v>
      </c>
      <c r="F21" s="625">
        <v>1617186.7400000002</v>
      </c>
      <c r="G21" s="625">
        <f t="shared" si="2"/>
        <v>1617186.7400000002</v>
      </c>
      <c r="H21" s="625">
        <v>1487465.21</v>
      </c>
      <c r="I21" s="625">
        <v>1487465.21</v>
      </c>
      <c r="J21" s="625">
        <f t="shared" si="1"/>
        <v>1487465.21</v>
      </c>
    </row>
    <row r="22" spans="1:14" ht="12" customHeight="1">
      <c r="A22" s="365"/>
      <c r="B22" s="372"/>
      <c r="C22" s="959" t="s">
        <v>500</v>
      </c>
      <c r="D22" s="960"/>
      <c r="E22" s="625">
        <v>0</v>
      </c>
      <c r="F22" s="625">
        <v>0</v>
      </c>
      <c r="G22" s="625">
        <f t="shared" ref="G22:G27" si="3">+E22+F22</f>
        <v>0</v>
      </c>
      <c r="H22" s="625">
        <v>0</v>
      </c>
      <c r="I22" s="625">
        <v>0</v>
      </c>
      <c r="J22" s="625">
        <f t="shared" si="1"/>
        <v>0</v>
      </c>
    </row>
    <row r="23" spans="1:14" ht="12" customHeight="1">
      <c r="A23" s="365"/>
      <c r="B23" s="958" t="s">
        <v>215</v>
      </c>
      <c r="C23" s="959"/>
      <c r="D23" s="960"/>
      <c r="E23" s="625">
        <v>0</v>
      </c>
      <c r="F23" s="625">
        <v>0</v>
      </c>
      <c r="G23" s="625">
        <f t="shared" si="3"/>
        <v>0</v>
      </c>
      <c r="H23" s="625">
        <v>0</v>
      </c>
      <c r="I23" s="625">
        <v>0</v>
      </c>
      <c r="J23" s="625">
        <f t="shared" si="1"/>
        <v>0</v>
      </c>
    </row>
    <row r="24" spans="1:14" ht="12" customHeight="1">
      <c r="A24" s="365"/>
      <c r="B24" s="958" t="s">
        <v>99</v>
      </c>
      <c r="C24" s="959"/>
      <c r="D24" s="960"/>
      <c r="E24" s="625">
        <v>0</v>
      </c>
      <c r="F24" s="625">
        <v>31270383.030000001</v>
      </c>
      <c r="G24" s="625">
        <f t="shared" si="3"/>
        <v>31270383.030000001</v>
      </c>
      <c r="H24" s="805">
        <v>25964580.699999999</v>
      </c>
      <c r="I24" s="569">
        <v>25964580.699999999</v>
      </c>
      <c r="J24" s="625">
        <f t="shared" si="1"/>
        <v>25964580.699999999</v>
      </c>
      <c r="L24" s="526"/>
    </row>
    <row r="25" spans="1:14" ht="12" customHeight="1">
      <c r="A25" s="373"/>
      <c r="B25" s="958" t="s">
        <v>216</v>
      </c>
      <c r="C25" s="959"/>
      <c r="D25" s="960"/>
      <c r="E25" s="625">
        <v>21648545.579999998</v>
      </c>
      <c r="F25" s="569">
        <v>332671.49</v>
      </c>
      <c r="G25" s="843">
        <f t="shared" si="3"/>
        <v>21981217.069999997</v>
      </c>
      <c r="H25" s="805">
        <v>18590044.100000001</v>
      </c>
      <c r="I25" s="569">
        <v>18590044.100000001</v>
      </c>
      <c r="J25" s="625">
        <f t="shared" si="1"/>
        <v>-3058501.4799999967</v>
      </c>
      <c r="L25" s="526"/>
    </row>
    <row r="26" spans="1:14" ht="12" customHeight="1">
      <c r="A26" s="365"/>
      <c r="B26" s="958" t="s">
        <v>217</v>
      </c>
      <c r="C26" s="959"/>
      <c r="D26" s="960"/>
      <c r="E26" s="371">
        <v>0</v>
      </c>
      <c r="F26" s="625">
        <v>0</v>
      </c>
      <c r="G26" s="371">
        <f t="shared" si="3"/>
        <v>0</v>
      </c>
      <c r="H26" s="371">
        <v>0</v>
      </c>
      <c r="I26" s="371">
        <v>0</v>
      </c>
      <c r="J26" s="371">
        <f t="shared" si="1"/>
        <v>0</v>
      </c>
    </row>
    <row r="27" spans="1:14" ht="12" customHeight="1">
      <c r="A27" s="365"/>
      <c r="B27" s="374"/>
      <c r="C27" s="375"/>
      <c r="D27" s="376"/>
      <c r="E27" s="377"/>
      <c r="F27" s="378"/>
      <c r="G27" s="525">
        <f t="shared" si="3"/>
        <v>0</v>
      </c>
      <c r="H27" s="525">
        <v>0</v>
      </c>
      <c r="I27" s="525">
        <v>0</v>
      </c>
      <c r="J27" s="371">
        <f t="shared" si="1"/>
        <v>0</v>
      </c>
    </row>
    <row r="28" spans="1:14" ht="12" customHeight="1">
      <c r="A28" s="358"/>
      <c r="B28" s="379"/>
      <c r="C28" s="380"/>
      <c r="D28" s="381" t="s">
        <v>218</v>
      </c>
      <c r="E28" s="371">
        <f>SUM(E11+E12+E13+E14+E15+E18+E23+E24+E25+E26)</f>
        <v>22497545.579999998</v>
      </c>
      <c r="F28" s="371">
        <f>SUM(F11+F12+F13+F14+F15+F18+F23+F24+F25+F26)</f>
        <v>35392899.170000002</v>
      </c>
      <c r="G28" s="371">
        <f>G15+G18+G24+G25</f>
        <v>57890444.75</v>
      </c>
      <c r="H28" s="371">
        <f>SUM(H11+H12+H13+H14+H15+H18+H23+H24+H25+H26)</f>
        <v>48980393.689999998</v>
      </c>
      <c r="I28" s="371">
        <f>SUM(I11+I12+I13+I14+I15+I18+I23+I24+I25+I26)</f>
        <v>48980393.689999998</v>
      </c>
      <c r="J28" s="954">
        <f>IF(I28&gt;E28,I28-E28,0)</f>
        <v>26482848.109999999</v>
      </c>
    </row>
    <row r="29" spans="1:14" ht="12" customHeight="1">
      <c r="A29" s="365"/>
      <c r="B29" s="382"/>
      <c r="C29" s="382"/>
      <c r="D29" s="382"/>
      <c r="E29" s="383"/>
      <c r="F29" s="383"/>
      <c r="G29" s="383"/>
      <c r="H29" s="956" t="s">
        <v>299</v>
      </c>
      <c r="I29" s="957"/>
      <c r="J29" s="955"/>
    </row>
    <row r="30" spans="1:14" ht="12" customHeight="1">
      <c r="A30" s="358"/>
      <c r="B30" s="358"/>
      <c r="C30" s="358"/>
      <c r="D30" s="358"/>
      <c r="E30" s="362"/>
      <c r="F30" s="362"/>
      <c r="G30" s="362"/>
      <c r="H30" s="362"/>
      <c r="I30" s="362"/>
      <c r="J30" s="362"/>
    </row>
    <row r="31" spans="1:14" ht="12" customHeight="1">
      <c r="A31" s="358"/>
      <c r="B31" s="961" t="s">
        <v>219</v>
      </c>
      <c r="C31" s="961"/>
      <c r="D31" s="961"/>
      <c r="E31" s="962" t="s">
        <v>199</v>
      </c>
      <c r="F31" s="962"/>
      <c r="G31" s="962"/>
      <c r="H31" s="962"/>
      <c r="I31" s="962"/>
      <c r="J31" s="961" t="s">
        <v>200</v>
      </c>
      <c r="N31" s="626"/>
    </row>
    <row r="32" spans="1:14" ht="25.5">
      <c r="A32" s="358"/>
      <c r="B32" s="961"/>
      <c r="C32" s="961"/>
      <c r="D32" s="961"/>
      <c r="E32" s="509" t="s">
        <v>201</v>
      </c>
      <c r="F32" s="364" t="s">
        <v>202</v>
      </c>
      <c r="G32" s="509" t="s">
        <v>203</v>
      </c>
      <c r="H32" s="509" t="s">
        <v>204</v>
      </c>
      <c r="I32" s="509" t="s">
        <v>205</v>
      </c>
      <c r="J32" s="961"/>
      <c r="N32" s="569"/>
    </row>
    <row r="33" spans="1:14" ht="12" customHeight="1">
      <c r="A33" s="358"/>
      <c r="B33" s="961"/>
      <c r="C33" s="961"/>
      <c r="D33" s="961"/>
      <c r="E33" s="509" t="s">
        <v>206</v>
      </c>
      <c r="F33" s="509" t="s">
        <v>207</v>
      </c>
      <c r="G33" s="509" t="s">
        <v>208</v>
      </c>
      <c r="H33" s="509" t="s">
        <v>209</v>
      </c>
      <c r="I33" s="509" t="s">
        <v>210</v>
      </c>
      <c r="J33" s="509" t="s">
        <v>221</v>
      </c>
    </row>
    <row r="34" spans="1:14" ht="12" customHeight="1">
      <c r="A34" s="365"/>
      <c r="B34" s="527" t="s">
        <v>549</v>
      </c>
      <c r="C34" s="367"/>
      <c r="D34" s="676" t="s">
        <v>840</v>
      </c>
      <c r="E34" s="534">
        <v>849000</v>
      </c>
      <c r="F34" s="535">
        <f>F35+F37</f>
        <v>1168654.8999999999</v>
      </c>
      <c r="G34" s="534">
        <f>G35+G37</f>
        <v>2017654.9000000001</v>
      </c>
      <c r="H34" s="536">
        <f>H35+H37</f>
        <v>1863925.2999999998</v>
      </c>
      <c r="I34" s="536">
        <f>I35+I37</f>
        <v>1863925.2999999998</v>
      </c>
      <c r="J34" s="568">
        <f>+I34-E34</f>
        <v>1014925.2999999998</v>
      </c>
    </row>
    <row r="35" spans="1:14" ht="12" customHeight="1">
      <c r="A35" s="365"/>
      <c r="B35" s="529" t="s">
        <v>550</v>
      </c>
      <c r="C35" s="385"/>
      <c r="D35" s="319" t="s">
        <v>761</v>
      </c>
      <c r="E35" s="371">
        <v>849000</v>
      </c>
      <c r="F35" s="531">
        <f>+F36</f>
        <v>634174.14</v>
      </c>
      <c r="G35" s="388">
        <f t="shared" ref="G35:G56" si="4">+E35+F35</f>
        <v>1483174.1400000001</v>
      </c>
      <c r="H35" s="533">
        <f>+H36</f>
        <v>1399819.91</v>
      </c>
      <c r="I35" s="533">
        <f>+I36</f>
        <v>1399819.91</v>
      </c>
      <c r="J35" s="371">
        <f t="shared" ref="J35:J56" si="5">+I35-E35</f>
        <v>550819.90999999992</v>
      </c>
    </row>
    <row r="36" spans="1:14" ht="12" customHeight="1">
      <c r="A36" s="365"/>
      <c r="B36" s="528" t="s">
        <v>551</v>
      </c>
      <c r="C36" s="413"/>
      <c r="D36" s="677" t="s">
        <v>841</v>
      </c>
      <c r="E36" s="371">
        <v>849000</v>
      </c>
      <c r="F36" s="531">
        <v>634174.14</v>
      </c>
      <c r="G36" s="388">
        <f t="shared" si="4"/>
        <v>1483174.1400000001</v>
      </c>
      <c r="H36" s="531">
        <v>1399819.91</v>
      </c>
      <c r="I36" s="531">
        <v>1399819.91</v>
      </c>
      <c r="J36" s="371">
        <f t="shared" si="5"/>
        <v>550819.90999999992</v>
      </c>
    </row>
    <row r="37" spans="1:14" ht="12" customHeight="1">
      <c r="A37" s="365"/>
      <c r="B37" s="528" t="s">
        <v>552</v>
      </c>
      <c r="C37" s="413"/>
      <c r="D37" s="677" t="s">
        <v>787</v>
      </c>
      <c r="E37" s="371">
        <v>0</v>
      </c>
      <c r="F37" s="531">
        <f>F38+F39</f>
        <v>534480.76</v>
      </c>
      <c r="G37" s="388">
        <f t="shared" si="4"/>
        <v>534480.76</v>
      </c>
      <c r="H37" s="371">
        <f>H38+H39</f>
        <v>464105.39</v>
      </c>
      <c r="I37" s="371">
        <f>I38+I39</f>
        <v>464105.39</v>
      </c>
      <c r="J37" s="371">
        <f t="shared" si="5"/>
        <v>464105.39</v>
      </c>
      <c r="M37" s="569"/>
    </row>
    <row r="38" spans="1:14" ht="12" customHeight="1">
      <c r="A38" s="365"/>
      <c r="B38" s="528" t="s">
        <v>553</v>
      </c>
      <c r="C38" s="413"/>
      <c r="D38" s="677" t="s">
        <v>842</v>
      </c>
      <c r="E38" s="371">
        <v>0</v>
      </c>
      <c r="F38" s="531">
        <v>38423.11</v>
      </c>
      <c r="G38" s="388">
        <f t="shared" si="4"/>
        <v>38423.11</v>
      </c>
      <c r="H38" s="531">
        <v>38423.11</v>
      </c>
      <c r="I38" s="531">
        <v>38423.11</v>
      </c>
      <c r="J38" s="371">
        <f t="shared" si="5"/>
        <v>38423.11</v>
      </c>
      <c r="M38" s="569"/>
    </row>
    <row r="39" spans="1:14" ht="12" customHeight="1">
      <c r="A39" s="365"/>
      <c r="B39" s="528" t="s">
        <v>839</v>
      </c>
      <c r="C39" s="413"/>
      <c r="D39" s="677" t="s">
        <v>843</v>
      </c>
      <c r="E39" s="371">
        <v>0</v>
      </c>
      <c r="F39" s="531">
        <v>496057.65</v>
      </c>
      <c r="G39" s="388">
        <f t="shared" si="4"/>
        <v>496057.65</v>
      </c>
      <c r="H39" s="531">
        <v>425682.28</v>
      </c>
      <c r="I39" s="531">
        <v>425682.28</v>
      </c>
      <c r="J39" s="371">
        <f t="shared" si="5"/>
        <v>425682.28</v>
      </c>
      <c r="M39" s="569"/>
    </row>
    <row r="40" spans="1:14" ht="12" customHeight="1">
      <c r="A40" s="365"/>
      <c r="B40" s="528"/>
      <c r="C40" s="413"/>
      <c r="D40" s="677"/>
      <c r="E40" s="371"/>
      <c r="F40" s="531"/>
      <c r="G40" s="627">
        <f t="shared" si="4"/>
        <v>0</v>
      </c>
      <c r="H40" s="531"/>
      <c r="I40" s="744"/>
      <c r="J40" s="371">
        <f t="shared" si="5"/>
        <v>0</v>
      </c>
    </row>
    <row r="41" spans="1:14" ht="12" customHeight="1">
      <c r="A41" s="365"/>
      <c r="B41" s="528" t="s">
        <v>554</v>
      </c>
      <c r="C41" s="508"/>
      <c r="D41" s="677" t="s">
        <v>844</v>
      </c>
      <c r="E41" s="386">
        <v>0</v>
      </c>
      <c r="F41" s="530">
        <f>F46+F44+F42</f>
        <v>32391572.780000001</v>
      </c>
      <c r="G41" s="567">
        <f t="shared" si="4"/>
        <v>32391572.780000001</v>
      </c>
      <c r="H41" s="567">
        <f>H42+H44+H46</f>
        <v>27026424.290000003</v>
      </c>
      <c r="I41" s="745">
        <f>I42+I44+I46</f>
        <v>27026424.290000003</v>
      </c>
      <c r="J41" s="386">
        <f t="shared" si="5"/>
        <v>27026424.290000003</v>
      </c>
    </row>
    <row r="42" spans="1:14" ht="12" customHeight="1">
      <c r="A42" s="365"/>
      <c r="B42" s="528" t="s">
        <v>555</v>
      </c>
      <c r="C42" s="508"/>
      <c r="D42" s="677" t="s">
        <v>761</v>
      </c>
      <c r="E42" s="371">
        <v>0</v>
      </c>
      <c r="F42" s="531">
        <f>+F43</f>
        <v>60.66</v>
      </c>
      <c r="G42" s="627">
        <f t="shared" si="4"/>
        <v>60.66</v>
      </c>
      <c r="H42" s="371">
        <f>+H43</f>
        <v>60.66</v>
      </c>
      <c r="I42" s="625">
        <f>+I43</f>
        <v>60.66</v>
      </c>
      <c r="J42" s="371">
        <f t="shared" si="5"/>
        <v>60.66</v>
      </c>
      <c r="L42" s="526"/>
    </row>
    <row r="43" spans="1:14" ht="12" customHeight="1">
      <c r="A43" s="365"/>
      <c r="B43" s="528" t="s">
        <v>556</v>
      </c>
      <c r="C43" s="413"/>
      <c r="D43" s="677" t="s">
        <v>841</v>
      </c>
      <c r="E43" s="371">
        <v>0</v>
      </c>
      <c r="F43" s="531">
        <v>60.66</v>
      </c>
      <c r="G43" s="388">
        <f>E43+F43</f>
        <v>60.66</v>
      </c>
      <c r="H43" s="533">
        <v>60.66</v>
      </c>
      <c r="I43" s="746">
        <v>60.66</v>
      </c>
      <c r="J43" s="533">
        <f t="shared" si="5"/>
        <v>60.66</v>
      </c>
    </row>
    <row r="44" spans="1:14" ht="12" customHeight="1">
      <c r="A44" s="365"/>
      <c r="B44" s="528" t="s">
        <v>735</v>
      </c>
      <c r="C44" s="508"/>
      <c r="D44" s="677" t="s">
        <v>787</v>
      </c>
      <c r="E44" s="371">
        <v>0</v>
      </c>
      <c r="F44" s="531">
        <f>+F45</f>
        <v>1121129.0900000001</v>
      </c>
      <c r="G44" s="388">
        <f t="shared" si="4"/>
        <v>1121129.0900000001</v>
      </c>
      <c r="H44" s="533">
        <f>+H45</f>
        <v>1061782.93</v>
      </c>
      <c r="I44" s="746">
        <f>+I45</f>
        <v>1061782.93</v>
      </c>
      <c r="J44" s="533">
        <f t="shared" si="5"/>
        <v>1061782.93</v>
      </c>
    </row>
    <row r="45" spans="1:14" ht="12" customHeight="1">
      <c r="A45" s="365"/>
      <c r="B45" s="528" t="s">
        <v>736</v>
      </c>
      <c r="C45" s="508"/>
      <c r="D45" s="677" t="s">
        <v>843</v>
      </c>
      <c r="E45" s="386">
        <v>0</v>
      </c>
      <c r="F45" s="570">
        <v>1121129.0900000001</v>
      </c>
      <c r="G45" s="388">
        <f>E45+F45</f>
        <v>1121129.0900000001</v>
      </c>
      <c r="H45" s="533">
        <v>1061782.93</v>
      </c>
      <c r="I45" s="746">
        <v>1061782.93</v>
      </c>
      <c r="J45" s="533">
        <f t="shared" si="5"/>
        <v>1061782.93</v>
      </c>
    </row>
    <row r="46" spans="1:14" ht="12" customHeight="1">
      <c r="A46" s="365"/>
      <c r="B46" s="528" t="s">
        <v>737</v>
      </c>
      <c r="C46" s="413"/>
      <c r="D46" s="677" t="s">
        <v>845</v>
      </c>
      <c r="E46" s="371">
        <v>0</v>
      </c>
      <c r="F46" s="531">
        <f>F47+F48</f>
        <v>31270383.030000001</v>
      </c>
      <c r="G46" s="388">
        <f>+E46+F46</f>
        <v>31270383.030000001</v>
      </c>
      <c r="H46" s="533">
        <f>H47+H48</f>
        <v>25964580.700000003</v>
      </c>
      <c r="I46" s="746">
        <f>I47+I48</f>
        <v>25964580.700000003</v>
      </c>
      <c r="J46" s="533">
        <f t="shared" si="5"/>
        <v>25964580.700000003</v>
      </c>
    </row>
    <row r="47" spans="1:14" ht="12" customHeight="1">
      <c r="A47" s="365"/>
      <c r="B47" s="528" t="s">
        <v>738</v>
      </c>
      <c r="C47" s="413"/>
      <c r="D47" s="677" t="s">
        <v>846</v>
      </c>
      <c r="E47" s="371">
        <v>0</v>
      </c>
      <c r="F47" s="531">
        <v>18986461.210000001</v>
      </c>
      <c r="G47" s="388">
        <v>18986461.210000001</v>
      </c>
      <c r="H47" s="371">
        <v>14489850.060000001</v>
      </c>
      <c r="I47" s="625">
        <v>14489850.060000001</v>
      </c>
      <c r="J47" s="533">
        <f t="shared" si="5"/>
        <v>14489850.060000001</v>
      </c>
    </row>
    <row r="48" spans="1:14" ht="12" customHeight="1">
      <c r="A48" s="365"/>
      <c r="B48" s="528" t="s">
        <v>739</v>
      </c>
      <c r="C48" s="508"/>
      <c r="D48" s="677" t="s">
        <v>847</v>
      </c>
      <c r="E48" s="371">
        <v>0</v>
      </c>
      <c r="F48" s="531">
        <v>12283921.82</v>
      </c>
      <c r="G48" s="388">
        <v>12010589</v>
      </c>
      <c r="H48" s="533">
        <v>11474730.640000001</v>
      </c>
      <c r="I48" s="746">
        <v>11474730.640000001</v>
      </c>
      <c r="J48" s="533">
        <f t="shared" si="5"/>
        <v>11474730.640000001</v>
      </c>
      <c r="N48" s="526"/>
    </row>
    <row r="49" spans="1:14" ht="12" customHeight="1">
      <c r="A49" s="365"/>
      <c r="B49" s="384"/>
      <c r="C49" s="385"/>
      <c r="D49" s="677"/>
      <c r="E49" s="386"/>
      <c r="F49" s="386"/>
      <c r="G49" s="388">
        <f t="shared" si="4"/>
        <v>0</v>
      </c>
      <c r="H49" s="386"/>
      <c r="I49" s="386"/>
      <c r="J49" s="533">
        <f t="shared" si="5"/>
        <v>0</v>
      </c>
    </row>
    <row r="50" spans="1:14" s="390" customFormat="1" ht="12" customHeight="1">
      <c r="A50" s="358"/>
      <c r="B50" s="528" t="s">
        <v>557</v>
      </c>
      <c r="C50" s="555"/>
      <c r="D50" s="677" t="s">
        <v>848</v>
      </c>
      <c r="E50" s="389">
        <v>21648545.579999998</v>
      </c>
      <c r="F50" s="389">
        <f>+F51</f>
        <v>332671.49</v>
      </c>
      <c r="G50" s="389">
        <f t="shared" si="4"/>
        <v>21981217.069999997</v>
      </c>
      <c r="H50" s="389">
        <f>+H51</f>
        <v>18590044.100000001</v>
      </c>
      <c r="I50" s="389">
        <f>+I51</f>
        <v>18590044.100000001</v>
      </c>
      <c r="J50" s="532">
        <f t="shared" si="5"/>
        <v>-3058501.4799999967</v>
      </c>
      <c r="K50" s="295"/>
    </row>
    <row r="51" spans="1:14" ht="12" customHeight="1">
      <c r="A51" s="365"/>
      <c r="B51" s="528" t="s">
        <v>558</v>
      </c>
      <c r="C51" s="413"/>
      <c r="D51" s="677" t="s">
        <v>849</v>
      </c>
      <c r="E51" s="371">
        <v>21648545.579999998</v>
      </c>
      <c r="F51" s="386">
        <f>+F52</f>
        <v>332671.49</v>
      </c>
      <c r="G51" s="389">
        <f t="shared" si="4"/>
        <v>21981217.069999997</v>
      </c>
      <c r="H51" s="371">
        <f>+H52</f>
        <v>18590044.100000001</v>
      </c>
      <c r="I51" s="371">
        <f>+I52</f>
        <v>18590044.100000001</v>
      </c>
      <c r="J51" s="533">
        <f t="shared" si="5"/>
        <v>-3058501.4799999967</v>
      </c>
    </row>
    <row r="52" spans="1:14" ht="12" customHeight="1">
      <c r="A52" s="365"/>
      <c r="B52" s="528" t="s">
        <v>559</v>
      </c>
      <c r="C52" s="413"/>
      <c r="D52" s="677" t="s">
        <v>850</v>
      </c>
      <c r="E52" s="371">
        <v>21648545.579999998</v>
      </c>
      <c r="F52" s="371">
        <v>332671.49</v>
      </c>
      <c r="G52" s="389">
        <f t="shared" si="4"/>
        <v>21981217.069999997</v>
      </c>
      <c r="H52" s="371">
        <v>18590044.100000001</v>
      </c>
      <c r="I52" s="371">
        <v>18590044.100000001</v>
      </c>
      <c r="J52" s="533">
        <f t="shared" si="5"/>
        <v>-3058501.4799999967</v>
      </c>
    </row>
    <row r="53" spans="1:14" ht="12" customHeight="1">
      <c r="A53" s="365"/>
      <c r="B53" s="384"/>
      <c r="C53" s="385"/>
      <c r="D53" s="677"/>
      <c r="E53" s="627"/>
      <c r="F53" s="388"/>
      <c r="G53" s="389">
        <f t="shared" si="4"/>
        <v>0</v>
      </c>
      <c r="H53" s="388"/>
      <c r="I53" s="388"/>
      <c r="J53" s="533">
        <f t="shared" si="5"/>
        <v>0</v>
      </c>
    </row>
    <row r="54" spans="1:14" ht="12" customHeight="1">
      <c r="A54" s="365"/>
      <c r="B54" s="528" t="s">
        <v>783</v>
      </c>
      <c r="C54" s="387"/>
      <c r="D54" s="413" t="s">
        <v>851</v>
      </c>
      <c r="E54" s="627">
        <v>0</v>
      </c>
      <c r="F54" s="567">
        <f>+F55</f>
        <v>1500000</v>
      </c>
      <c r="G54" s="567">
        <f t="shared" si="4"/>
        <v>1500000</v>
      </c>
      <c r="H54" s="567">
        <f>+H55</f>
        <v>1500000</v>
      </c>
      <c r="I54" s="389">
        <f>+I55</f>
        <v>1500000</v>
      </c>
      <c r="J54" s="532">
        <f t="shared" si="5"/>
        <v>1500000</v>
      </c>
    </row>
    <row r="55" spans="1:14" ht="12" customHeight="1">
      <c r="A55" s="365"/>
      <c r="B55" s="528" t="s">
        <v>784</v>
      </c>
      <c r="C55" s="387"/>
      <c r="D55" s="413" t="s">
        <v>787</v>
      </c>
      <c r="E55" s="627">
        <v>0</v>
      </c>
      <c r="F55" s="627">
        <f>+F56</f>
        <v>1500000</v>
      </c>
      <c r="G55" s="627">
        <f t="shared" si="4"/>
        <v>1500000</v>
      </c>
      <c r="H55" s="627">
        <f>+H56</f>
        <v>1500000</v>
      </c>
      <c r="I55" s="388">
        <f>+I56</f>
        <v>1500000</v>
      </c>
      <c r="J55" s="533">
        <f t="shared" si="5"/>
        <v>1500000</v>
      </c>
    </row>
    <row r="56" spans="1:14" ht="12" customHeight="1">
      <c r="A56" s="365"/>
      <c r="B56" s="528" t="s">
        <v>785</v>
      </c>
      <c r="C56" s="387"/>
      <c r="D56" s="413" t="s">
        <v>842</v>
      </c>
      <c r="E56" s="628">
        <v>0</v>
      </c>
      <c r="F56" s="628">
        <v>1500000</v>
      </c>
      <c r="G56" s="627">
        <f t="shared" si="4"/>
        <v>1500000</v>
      </c>
      <c r="H56" s="628">
        <v>1500000</v>
      </c>
      <c r="I56" s="378">
        <v>1500000</v>
      </c>
      <c r="J56" s="533">
        <f t="shared" si="5"/>
        <v>1500000</v>
      </c>
    </row>
    <row r="57" spans="1:14" ht="12" customHeight="1">
      <c r="A57" s="358"/>
      <c r="B57" s="379"/>
      <c r="C57" s="380"/>
      <c r="D57" s="546" t="s">
        <v>218</v>
      </c>
      <c r="E57" s="525">
        <f>+E34+E41+E50+E54</f>
        <v>22497545.579999998</v>
      </c>
      <c r="F57" s="547">
        <f>+F34+F41+F50+F54</f>
        <v>35392899.170000002</v>
      </c>
      <c r="G57" s="547">
        <f>+G34+G41+G50+G54</f>
        <v>57890444.75</v>
      </c>
      <c r="H57" s="525">
        <f>+H34+H41+H50+H54</f>
        <v>48980393.690000005</v>
      </c>
      <c r="I57" s="525">
        <f>+I34+I41+I50+I54</f>
        <v>48980393.690000005</v>
      </c>
      <c r="J57" s="954">
        <f>IF(I57&gt;E57,I57-E57,0)</f>
        <v>26482848.110000007</v>
      </c>
      <c r="L57" s="526"/>
      <c r="M57" s="569"/>
      <c r="N57" s="569"/>
    </row>
    <row r="58" spans="1:14">
      <c r="A58" s="365"/>
      <c r="B58" s="24"/>
      <c r="F58" s="383"/>
      <c r="G58" s="383"/>
      <c r="H58" s="956" t="s">
        <v>299</v>
      </c>
      <c r="I58" s="957"/>
      <c r="J58" s="955"/>
    </row>
    <row r="59" spans="1:14">
      <c r="A59" s="365"/>
      <c r="B59" s="953" t="s">
        <v>76</v>
      </c>
      <c r="C59" s="953"/>
      <c r="D59" s="953"/>
      <c r="E59" s="953"/>
      <c r="F59" s="953"/>
      <c r="G59" s="953"/>
      <c r="H59" s="953"/>
      <c r="I59" s="953"/>
      <c r="J59" s="953"/>
    </row>
    <row r="60" spans="1:14">
      <c r="A60" s="365"/>
      <c r="B60" s="548"/>
      <c r="C60" s="548"/>
      <c r="D60" s="548"/>
      <c r="E60" s="548"/>
      <c r="F60" s="548"/>
      <c r="G60" s="548"/>
      <c r="H60" s="548"/>
      <c r="I60" s="548"/>
      <c r="J60" s="548"/>
    </row>
    <row r="61" spans="1:14">
      <c r="B61" s="24" t="s">
        <v>220</v>
      </c>
      <c r="C61" s="24"/>
      <c r="D61" s="24"/>
      <c r="E61" s="24"/>
      <c r="F61" s="24"/>
      <c r="G61" s="24"/>
      <c r="H61" s="24"/>
      <c r="I61" s="24"/>
      <c r="J61" s="24"/>
    </row>
    <row r="62" spans="1:14">
      <c r="B62" s="24"/>
      <c r="C62" s="24"/>
      <c r="D62" s="24"/>
      <c r="E62" s="24"/>
      <c r="F62" s="24"/>
      <c r="G62" s="24"/>
      <c r="H62" s="24"/>
      <c r="I62" s="24"/>
      <c r="J62" s="24"/>
    </row>
    <row r="63" spans="1:14">
      <c r="B63" s="24"/>
      <c r="C63" s="24"/>
      <c r="D63" s="24"/>
      <c r="E63" s="24"/>
      <c r="F63" s="24"/>
      <c r="G63" s="24"/>
      <c r="H63" s="24"/>
      <c r="I63" s="24"/>
      <c r="J63" s="24"/>
    </row>
    <row r="65" spans="4:13">
      <c r="D65" s="271"/>
    </row>
    <row r="66" spans="4:13">
      <c r="D66" s="502" t="s">
        <v>543</v>
      </c>
      <c r="E66" s="502"/>
      <c r="F66" s="210"/>
      <c r="G66" s="210"/>
      <c r="H66" s="873" t="s">
        <v>545</v>
      </c>
      <c r="I66" s="873"/>
      <c r="J66" s="873"/>
      <c r="K66" s="873"/>
    </row>
    <row r="67" spans="4:13" ht="12" customHeight="1">
      <c r="D67" s="502" t="s">
        <v>544</v>
      </c>
      <c r="E67" s="502"/>
      <c r="F67" s="214"/>
      <c r="G67" s="214"/>
      <c r="H67" s="869" t="s">
        <v>546</v>
      </c>
      <c r="I67" s="869"/>
      <c r="J67" s="869"/>
      <c r="K67" s="869"/>
    </row>
    <row r="71" spans="4:13">
      <c r="M71" s="390">
        <v>1</v>
      </c>
    </row>
  </sheetData>
  <mergeCells count="32">
    <mergeCell ref="B1:J1"/>
    <mergeCell ref="B3:J3"/>
    <mergeCell ref="B7:D9"/>
    <mergeCell ref="E7:I7"/>
    <mergeCell ref="J7:J8"/>
    <mergeCell ref="D2:J2"/>
    <mergeCell ref="B24:D24"/>
    <mergeCell ref="B11:D11"/>
    <mergeCell ref="B12:D12"/>
    <mergeCell ref="B13:D13"/>
    <mergeCell ref="B14:D14"/>
    <mergeCell ref="B15:D15"/>
    <mergeCell ref="C16:D16"/>
    <mergeCell ref="C17:D17"/>
    <mergeCell ref="B18:D18"/>
    <mergeCell ref="C19:D19"/>
    <mergeCell ref="C20:D20"/>
    <mergeCell ref="B23:D23"/>
    <mergeCell ref="C21:D21"/>
    <mergeCell ref="C22:D22"/>
    <mergeCell ref="B25:D25"/>
    <mergeCell ref="B26:D26"/>
    <mergeCell ref="J28:J29"/>
    <mergeCell ref="H29:I29"/>
    <mergeCell ref="B31:D33"/>
    <mergeCell ref="E31:I31"/>
    <mergeCell ref="J31:J32"/>
    <mergeCell ref="H66:K66"/>
    <mergeCell ref="H67:K67"/>
    <mergeCell ref="B59:J59"/>
    <mergeCell ref="J57:J58"/>
    <mergeCell ref="H58:I58"/>
  </mergeCells>
  <pageMargins left="0.70866141732283472" right="0.70866141732283472" top="0.35433070866141736" bottom="0.74803149606299213" header="0.31496062992125984" footer="0.31496062992125984"/>
  <pageSetup scale="61" orientation="landscape" r:id="rId1"/>
  <ignoredErrors>
    <ignoredError sqref="E9:F9 H9:I9 E33:F33 H33:I33" numberStoredAsText="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showGridLines="0" topLeftCell="D1" zoomScale="85" zoomScaleNormal="85" workbookViewId="0">
      <selection activeCell="G22" sqref="G22"/>
    </sheetView>
  </sheetViews>
  <sheetFormatPr baseColWidth="10" defaultRowHeight="12.75"/>
  <cols>
    <col min="1" max="1" width="2.28515625" style="24" customWidth="1"/>
    <col min="2" max="2" width="3.28515625" style="265" customWidth="1"/>
    <col min="3" max="3" width="41.7109375" style="265" customWidth="1"/>
    <col min="4" max="4" width="14.42578125" style="265" customWidth="1"/>
    <col min="5" max="6" width="14.7109375" style="265" customWidth="1"/>
    <col min="7" max="7" width="16" style="265" customWidth="1"/>
    <col min="8" max="10" width="13.85546875" style="265" bestFit="1" customWidth="1"/>
    <col min="11" max="11" width="15.7109375" style="265" customWidth="1"/>
    <col min="12" max="12" width="2.7109375" style="24" customWidth="1"/>
    <col min="13" max="13" width="11.42578125" style="265"/>
    <col min="14" max="14" width="12.7109375" style="265" bestFit="1" customWidth="1"/>
    <col min="15" max="16384" width="11.42578125" style="265"/>
  </cols>
  <sheetData>
    <row r="1" spans="2:14" ht="7.5" customHeight="1">
      <c r="B1" s="865"/>
      <c r="C1" s="865"/>
      <c r="D1" s="865"/>
      <c r="E1" s="865"/>
      <c r="F1" s="865"/>
      <c r="G1" s="865"/>
      <c r="H1" s="865"/>
      <c r="I1" s="865"/>
      <c r="J1" s="865"/>
      <c r="K1" s="865"/>
    </row>
    <row r="2" spans="2:14" ht="19.5" customHeight="1">
      <c r="B2" s="865" t="s">
        <v>449</v>
      </c>
      <c r="C2" s="865"/>
      <c r="D2" s="865"/>
      <c r="E2" s="865"/>
      <c r="F2" s="865"/>
      <c r="G2" s="865"/>
      <c r="H2" s="865"/>
      <c r="I2" s="865"/>
      <c r="J2" s="865"/>
      <c r="K2" s="865"/>
    </row>
    <row r="3" spans="2:14" ht="19.5" customHeight="1">
      <c r="B3" s="865" t="s">
        <v>450</v>
      </c>
      <c r="C3" s="865"/>
      <c r="D3" s="865"/>
      <c r="E3" s="865"/>
      <c r="F3" s="865"/>
      <c r="G3" s="865"/>
      <c r="H3" s="865"/>
      <c r="I3" s="865"/>
      <c r="J3" s="865"/>
      <c r="K3" s="865"/>
    </row>
    <row r="4" spans="2:14" ht="19.5" customHeight="1">
      <c r="B4" s="865" t="s">
        <v>1189</v>
      </c>
      <c r="C4" s="865"/>
      <c r="D4" s="865"/>
      <c r="E4" s="865"/>
      <c r="F4" s="865"/>
      <c r="G4" s="865"/>
      <c r="H4" s="865"/>
      <c r="I4" s="865"/>
      <c r="J4" s="865"/>
      <c r="K4" s="865"/>
    </row>
    <row r="5" spans="2:14" s="24" customFormat="1"/>
    <row r="6" spans="2:14" s="24" customFormat="1">
      <c r="C6" s="29" t="s">
        <v>3</v>
      </c>
      <c r="D6" s="278" t="s">
        <v>542</v>
      </c>
      <c r="E6" s="278"/>
      <c r="F6" s="278"/>
      <c r="G6" s="278"/>
      <c r="H6" s="71"/>
      <c r="I6" s="71"/>
      <c r="J6" s="71"/>
    </row>
    <row r="7" spans="2:14" s="24" customFormat="1"/>
    <row r="8" spans="2:14">
      <c r="B8" s="963" t="s">
        <v>74</v>
      </c>
      <c r="C8" s="963"/>
      <c r="D8" s="964" t="s">
        <v>222</v>
      </c>
      <c r="E8" s="964"/>
      <c r="F8" s="964"/>
      <c r="G8" s="964"/>
      <c r="H8" s="964"/>
      <c r="I8" s="964"/>
      <c r="J8" s="964"/>
      <c r="K8" s="964" t="s">
        <v>223</v>
      </c>
    </row>
    <row r="9" spans="2:14" ht="25.5">
      <c r="B9" s="963"/>
      <c r="C9" s="963"/>
      <c r="D9" s="510" t="s">
        <v>224</v>
      </c>
      <c r="E9" s="510" t="s">
        <v>225</v>
      </c>
      <c r="F9" s="510" t="s">
        <v>203</v>
      </c>
      <c r="G9" s="510" t="s">
        <v>406</v>
      </c>
      <c r="H9" s="510" t="s">
        <v>204</v>
      </c>
      <c r="I9" s="510" t="s">
        <v>407</v>
      </c>
      <c r="J9" s="510" t="s">
        <v>226</v>
      </c>
      <c r="K9" s="964"/>
    </row>
    <row r="10" spans="2:14">
      <c r="B10" s="963"/>
      <c r="C10" s="963"/>
      <c r="D10" s="510">
        <v>1</v>
      </c>
      <c r="E10" s="510">
        <v>2</v>
      </c>
      <c r="F10" s="510" t="s">
        <v>227</v>
      </c>
      <c r="G10" s="510">
        <v>4</v>
      </c>
      <c r="H10" s="510">
        <v>5</v>
      </c>
      <c r="I10" s="510">
        <v>6</v>
      </c>
      <c r="J10" s="510">
        <v>7</v>
      </c>
      <c r="K10" s="510" t="s">
        <v>464</v>
      </c>
    </row>
    <row r="11" spans="2:14">
      <c r="B11" s="391"/>
      <c r="C11" s="514"/>
      <c r="D11" s="392"/>
      <c r="E11" s="392"/>
      <c r="F11" s="392"/>
      <c r="G11" s="392"/>
      <c r="H11" s="392"/>
      <c r="I11" s="392"/>
      <c r="J11" s="392"/>
      <c r="K11" s="392"/>
    </row>
    <row r="12" spans="2:14">
      <c r="B12" s="393"/>
      <c r="C12" s="514" t="s">
        <v>560</v>
      </c>
      <c r="D12" s="394">
        <v>22497545.579999998</v>
      </c>
      <c r="E12" s="394">
        <v>35392899.170000002</v>
      </c>
      <c r="F12" s="394">
        <f>+D12+E12</f>
        <v>57890444.75</v>
      </c>
      <c r="G12" s="394">
        <v>47127787.719999999</v>
      </c>
      <c r="H12" s="629">
        <v>46033576.520000003</v>
      </c>
      <c r="I12" s="629">
        <v>46033576.520000003</v>
      </c>
      <c r="J12" s="629">
        <v>45983831.170000002</v>
      </c>
      <c r="K12" s="394">
        <f>+F12-H12</f>
        <v>11856868.229999997</v>
      </c>
      <c r="M12" s="569"/>
      <c r="N12" s="569"/>
    </row>
    <row r="13" spans="2:14">
      <c r="B13" s="393"/>
      <c r="C13" s="395"/>
      <c r="D13" s="394">
        <v>0</v>
      </c>
      <c r="E13" s="394">
        <v>0</v>
      </c>
      <c r="F13" s="394">
        <f t="shared" ref="F13:F19" si="0">+D13+E13</f>
        <v>0</v>
      </c>
      <c r="G13" s="394">
        <v>0</v>
      </c>
      <c r="H13" s="394">
        <v>0</v>
      </c>
      <c r="I13" s="394">
        <v>0</v>
      </c>
      <c r="J13" s="394">
        <v>0</v>
      </c>
      <c r="K13" s="394">
        <f t="shared" ref="K13:K20" si="1">+F13-H13</f>
        <v>0</v>
      </c>
    </row>
    <row r="14" spans="2:14">
      <c r="B14" s="393"/>
      <c r="C14" s="395"/>
      <c r="D14" s="394">
        <v>0</v>
      </c>
      <c r="E14" s="394">
        <v>0</v>
      </c>
      <c r="F14" s="394">
        <f t="shared" si="0"/>
        <v>0</v>
      </c>
      <c r="G14" s="394">
        <v>0</v>
      </c>
      <c r="H14" s="394">
        <v>0</v>
      </c>
      <c r="I14" s="394">
        <v>0</v>
      </c>
      <c r="J14" s="394">
        <v>0</v>
      </c>
      <c r="K14" s="394">
        <f t="shared" si="1"/>
        <v>0</v>
      </c>
    </row>
    <row r="15" spans="2:14">
      <c r="B15" s="393"/>
      <c r="C15" s="395"/>
      <c r="D15" s="394">
        <v>0</v>
      </c>
      <c r="E15" s="394">
        <v>0</v>
      </c>
      <c r="F15" s="394">
        <f t="shared" si="0"/>
        <v>0</v>
      </c>
      <c r="G15" s="394">
        <v>0</v>
      </c>
      <c r="H15" s="394">
        <v>0</v>
      </c>
      <c r="I15" s="394">
        <v>0</v>
      </c>
      <c r="J15" s="394">
        <v>0</v>
      </c>
      <c r="K15" s="394">
        <f t="shared" si="1"/>
        <v>0</v>
      </c>
    </row>
    <row r="16" spans="2:14">
      <c r="B16" s="393"/>
      <c r="C16" s="395"/>
      <c r="D16" s="394">
        <v>0</v>
      </c>
      <c r="E16" s="394">
        <v>0</v>
      </c>
      <c r="F16" s="394">
        <f t="shared" si="0"/>
        <v>0</v>
      </c>
      <c r="G16" s="394">
        <v>0</v>
      </c>
      <c r="H16" s="394">
        <v>0</v>
      </c>
      <c r="I16" s="394">
        <v>0</v>
      </c>
      <c r="J16" s="394">
        <v>0</v>
      </c>
      <c r="K16" s="394">
        <f t="shared" si="1"/>
        <v>0</v>
      </c>
    </row>
    <row r="17" spans="1:12">
      <c r="B17" s="393"/>
      <c r="C17" s="395"/>
      <c r="D17" s="394">
        <v>0</v>
      </c>
      <c r="E17" s="394">
        <v>0</v>
      </c>
      <c r="F17" s="394">
        <f t="shared" si="0"/>
        <v>0</v>
      </c>
      <c r="G17" s="394">
        <v>0</v>
      </c>
      <c r="H17" s="394">
        <v>0</v>
      </c>
      <c r="I17" s="394">
        <v>0</v>
      </c>
      <c r="J17" s="394">
        <v>0</v>
      </c>
      <c r="K17" s="394">
        <f t="shared" si="1"/>
        <v>0</v>
      </c>
    </row>
    <row r="18" spans="1:12">
      <c r="B18" s="393"/>
      <c r="C18" s="395"/>
      <c r="D18" s="394">
        <v>0</v>
      </c>
      <c r="E18" s="394">
        <v>0</v>
      </c>
      <c r="F18" s="394">
        <f t="shared" si="0"/>
        <v>0</v>
      </c>
      <c r="G18" s="394">
        <v>0</v>
      </c>
      <c r="H18" s="394">
        <v>0</v>
      </c>
      <c r="I18" s="394">
        <v>0</v>
      </c>
      <c r="J18" s="394">
        <v>0</v>
      </c>
      <c r="K18" s="394">
        <f t="shared" si="1"/>
        <v>0</v>
      </c>
    </row>
    <row r="19" spans="1:12">
      <c r="B19" s="393"/>
      <c r="C19" s="395"/>
      <c r="D19" s="394">
        <v>0</v>
      </c>
      <c r="E19" s="394">
        <v>0</v>
      </c>
      <c r="F19" s="394">
        <f t="shared" si="0"/>
        <v>0</v>
      </c>
      <c r="G19" s="394">
        <v>0</v>
      </c>
      <c r="H19" s="394">
        <v>0</v>
      </c>
      <c r="I19" s="394">
        <v>0</v>
      </c>
      <c r="J19" s="394">
        <v>0</v>
      </c>
      <c r="K19" s="394">
        <f t="shared" si="1"/>
        <v>0</v>
      </c>
    </row>
    <row r="20" spans="1:12">
      <c r="B20" s="393"/>
      <c r="C20" s="395"/>
      <c r="D20" s="394">
        <v>0</v>
      </c>
      <c r="E20" s="394">
        <v>0</v>
      </c>
      <c r="F20" s="394">
        <v>0</v>
      </c>
      <c r="G20" s="394">
        <v>0</v>
      </c>
      <c r="H20" s="394">
        <v>0</v>
      </c>
      <c r="I20" s="394">
        <v>0</v>
      </c>
      <c r="J20" s="394">
        <v>0</v>
      </c>
      <c r="K20" s="394">
        <f t="shared" si="1"/>
        <v>0</v>
      </c>
    </row>
    <row r="21" spans="1:12">
      <c r="B21" s="396"/>
      <c r="C21" s="397"/>
      <c r="D21" s="398"/>
      <c r="E21" s="398"/>
      <c r="F21" s="398"/>
      <c r="G21" s="398"/>
      <c r="H21" s="398"/>
      <c r="I21" s="398"/>
      <c r="J21" s="398"/>
      <c r="K21" s="398"/>
    </row>
    <row r="22" spans="1:12" s="390" customFormat="1">
      <c r="A22" s="295"/>
      <c r="B22" s="399"/>
      <c r="C22" s="400" t="s">
        <v>228</v>
      </c>
      <c r="D22" s="401">
        <f>SUM(D12:D20)</f>
        <v>22497545.579999998</v>
      </c>
      <c r="E22" s="401">
        <f t="shared" ref="E22:K22" si="2">SUM(E12:E20)</f>
        <v>35392899.170000002</v>
      </c>
      <c r="F22" s="401">
        <f t="shared" si="2"/>
        <v>57890444.75</v>
      </c>
      <c r="G22" s="401">
        <f t="shared" si="2"/>
        <v>47127787.719999999</v>
      </c>
      <c r="H22" s="401">
        <f t="shared" si="2"/>
        <v>46033576.520000003</v>
      </c>
      <c r="I22" s="401">
        <f t="shared" si="2"/>
        <v>46033576.520000003</v>
      </c>
      <c r="J22" s="401">
        <f t="shared" si="2"/>
        <v>45983831.170000002</v>
      </c>
      <c r="K22" s="401">
        <f t="shared" si="2"/>
        <v>11856868.229999997</v>
      </c>
      <c r="L22" s="295"/>
    </row>
    <row r="23" spans="1:12">
      <c r="B23" s="24"/>
      <c r="C23" s="24"/>
      <c r="D23" s="24"/>
      <c r="E23" s="24"/>
      <c r="F23" s="24"/>
      <c r="G23" s="24"/>
      <c r="H23" s="24"/>
      <c r="I23" s="24"/>
      <c r="J23" s="24"/>
      <c r="K23" s="24"/>
    </row>
    <row r="24" spans="1:12">
      <c r="B24" s="24" t="s">
        <v>76</v>
      </c>
      <c r="F24" s="24"/>
      <c r="G24" s="24"/>
      <c r="H24" s="24"/>
      <c r="I24" s="24"/>
      <c r="J24" s="24"/>
      <c r="K24" s="24"/>
    </row>
    <row r="25" spans="1:12">
      <c r="B25" s="24"/>
      <c r="C25" s="24"/>
      <c r="D25" s="24"/>
      <c r="E25" s="24"/>
      <c r="F25" s="24"/>
      <c r="G25" s="24"/>
      <c r="H25" s="24"/>
      <c r="I25" s="24"/>
      <c r="J25" s="24"/>
      <c r="K25" s="24"/>
    </row>
    <row r="26" spans="1:12">
      <c r="B26" s="24"/>
      <c r="C26" s="24"/>
      <c r="D26" s="24"/>
      <c r="E26" s="24"/>
      <c r="F26" s="24"/>
      <c r="G26" s="24"/>
      <c r="H26" s="24"/>
      <c r="I26" s="24"/>
      <c r="J26" s="24"/>
      <c r="K26" s="24"/>
    </row>
    <row r="27" spans="1:12">
      <c r="B27" s="24"/>
      <c r="C27" s="71"/>
      <c r="D27" s="24"/>
      <c r="E27" s="24"/>
      <c r="F27" s="508"/>
      <c r="G27" s="71"/>
      <c r="H27" s="71"/>
      <c r="I27" s="71"/>
      <c r="J27" s="71"/>
      <c r="K27" s="508"/>
    </row>
    <row r="28" spans="1:12">
      <c r="C28" s="502" t="s">
        <v>543</v>
      </c>
      <c r="F28" s="908" t="s">
        <v>545</v>
      </c>
      <c r="G28" s="873"/>
      <c r="H28" s="873"/>
      <c r="I28" s="873"/>
      <c r="J28" s="873"/>
      <c r="K28" s="908"/>
    </row>
    <row r="29" spans="1:12">
      <c r="C29" s="502" t="s">
        <v>561</v>
      </c>
      <c r="F29" s="869" t="s">
        <v>546</v>
      </c>
      <c r="G29" s="869"/>
      <c r="H29" s="869"/>
      <c r="I29" s="869"/>
      <c r="J29" s="869"/>
      <c r="K29" s="869"/>
    </row>
    <row r="30" spans="1:12">
      <c r="D30" s="526"/>
      <c r="E30" s="526"/>
      <c r="F30" s="526"/>
      <c r="G30" s="526"/>
      <c r="H30" s="526"/>
      <c r="I30" s="526"/>
      <c r="J30" s="526"/>
      <c r="K30" s="526"/>
    </row>
    <row r="34" spans="11:11">
      <c r="K34" s="390">
        <v>2</v>
      </c>
    </row>
  </sheetData>
  <mergeCells count="9">
    <mergeCell ref="B1:K1"/>
    <mergeCell ref="B2:K2"/>
    <mergeCell ref="B3:K3"/>
    <mergeCell ref="B4:K4"/>
    <mergeCell ref="F29:K29"/>
    <mergeCell ref="F28:K28"/>
    <mergeCell ref="B8:C10"/>
    <mergeCell ref="D8:J8"/>
    <mergeCell ref="K8:K9"/>
  </mergeCells>
  <pageMargins left="0.70866141732283472" right="0.70866141732283472" top="0.39370078740157483" bottom="0.74803149606299213" header="0.31496062992125984" footer="0.31496062992125984"/>
  <pageSetup scale="7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N74"/>
  <sheetViews>
    <sheetView showGridLines="0" topLeftCell="B8" zoomScale="80" zoomScaleNormal="80" workbookViewId="0">
      <pane xSplit="2" ySplit="2" topLeftCell="D25" activePane="bottomRight" state="frozen"/>
      <selection activeCell="B8" sqref="B8"/>
      <selection pane="topRight" activeCell="D8" sqref="D8"/>
      <selection pane="bottomLeft" activeCell="B10" sqref="B10"/>
      <selection pane="bottomRight" activeCell="F46" sqref="F46"/>
    </sheetView>
  </sheetViews>
  <sheetFormatPr baseColWidth="10" defaultRowHeight="12.75"/>
  <cols>
    <col min="1" max="1" width="2.42578125" style="24" customWidth="1"/>
    <col min="2" max="2" width="4.5703125" style="265" customWidth="1"/>
    <col min="3" max="3" width="57.28515625" style="265" customWidth="1"/>
    <col min="4" max="4" width="14.7109375" style="265" customWidth="1"/>
    <col min="5" max="5" width="14.5703125" style="265" customWidth="1"/>
    <col min="6" max="6" width="16.28515625" style="265" customWidth="1"/>
    <col min="7" max="7" width="15.42578125" style="265" customWidth="1"/>
    <col min="8" max="8" width="14.5703125" style="265" customWidth="1"/>
    <col min="9" max="10" width="15" style="265" customWidth="1"/>
    <col min="11" max="11" width="14.42578125" style="265" customWidth="1"/>
    <col min="12" max="12" width="3.7109375" style="24" customWidth="1"/>
    <col min="13" max="13" width="13.140625" style="265" bestFit="1" customWidth="1"/>
    <col min="14" max="14" width="12.7109375" style="265" bestFit="1" customWidth="1"/>
    <col min="15" max="16384" width="11.42578125" style="265"/>
  </cols>
  <sheetData>
    <row r="1" spans="2:14" ht="14.25" customHeight="1">
      <c r="B1" s="865" t="s">
        <v>449</v>
      </c>
      <c r="C1" s="865"/>
      <c r="D1" s="865"/>
      <c r="E1" s="865"/>
      <c r="F1" s="865"/>
      <c r="G1" s="865"/>
      <c r="H1" s="865"/>
      <c r="I1" s="865"/>
      <c r="J1" s="865"/>
      <c r="K1" s="865"/>
    </row>
    <row r="2" spans="2:14" ht="14.25" customHeight="1">
      <c r="B2" s="865" t="s">
        <v>452</v>
      </c>
      <c r="C2" s="865"/>
      <c r="D2" s="865"/>
      <c r="E2" s="865"/>
      <c r="F2" s="865"/>
      <c r="G2" s="865"/>
      <c r="H2" s="865"/>
      <c r="I2" s="865"/>
      <c r="J2" s="865"/>
      <c r="K2" s="865"/>
    </row>
    <row r="3" spans="2:14" ht="14.25" customHeight="1">
      <c r="B3" s="865" t="s">
        <v>1189</v>
      </c>
      <c r="C3" s="865"/>
      <c r="D3" s="865"/>
      <c r="E3" s="865"/>
      <c r="F3" s="865"/>
      <c r="G3" s="865"/>
      <c r="H3" s="865"/>
      <c r="I3" s="865"/>
      <c r="J3" s="865"/>
      <c r="K3" s="865"/>
    </row>
    <row r="4" spans="2:14" s="24" customFormat="1" ht="6.75" customHeight="1"/>
    <row r="5" spans="2:14" s="24" customFormat="1" ht="18" customHeight="1">
      <c r="C5" s="29" t="s">
        <v>3</v>
      </c>
      <c r="D5" s="278" t="s">
        <v>542</v>
      </c>
      <c r="E5" s="278"/>
      <c r="F5" s="278"/>
      <c r="G5" s="278"/>
      <c r="H5" s="71"/>
      <c r="I5" s="71"/>
      <c r="J5" s="71"/>
    </row>
    <row r="6" spans="2:14" s="24" customFormat="1" ht="6.75" customHeight="1"/>
    <row r="7" spans="2:14">
      <c r="B7" s="970" t="s">
        <v>74</v>
      </c>
      <c r="C7" s="970"/>
      <c r="D7" s="965" t="s">
        <v>222</v>
      </c>
      <c r="E7" s="965"/>
      <c r="F7" s="965"/>
      <c r="G7" s="965"/>
      <c r="H7" s="965"/>
      <c r="I7" s="965"/>
      <c r="J7" s="965"/>
      <c r="K7" s="965" t="s">
        <v>223</v>
      </c>
    </row>
    <row r="8" spans="2:14" ht="25.5">
      <c r="B8" s="970"/>
      <c r="C8" s="970"/>
      <c r="D8" s="678" t="s">
        <v>224</v>
      </c>
      <c r="E8" s="678" t="s">
        <v>225</v>
      </c>
      <c r="F8" s="678" t="s">
        <v>203</v>
      </c>
      <c r="G8" s="678" t="s">
        <v>406</v>
      </c>
      <c r="H8" s="678" t="s">
        <v>204</v>
      </c>
      <c r="I8" s="678" t="s">
        <v>407</v>
      </c>
      <c r="J8" s="678" t="s">
        <v>226</v>
      </c>
      <c r="K8" s="965"/>
    </row>
    <row r="9" spans="2:14" ht="11.25" customHeight="1">
      <c r="B9" s="970"/>
      <c r="C9" s="970"/>
      <c r="D9" s="678">
        <v>1</v>
      </c>
      <c r="E9" s="678">
        <v>2</v>
      </c>
      <c r="F9" s="678" t="s">
        <v>227</v>
      </c>
      <c r="G9" s="678">
        <v>4</v>
      </c>
      <c r="H9" s="678">
        <v>5</v>
      </c>
      <c r="I9" s="678">
        <v>6</v>
      </c>
      <c r="J9" s="678">
        <v>7</v>
      </c>
      <c r="K9" s="678" t="s">
        <v>464</v>
      </c>
    </row>
    <row r="10" spans="2:14">
      <c r="B10" s="966" t="s">
        <v>173</v>
      </c>
      <c r="C10" s="967"/>
      <c r="D10" s="571">
        <f>SUM(D11:D15)</f>
        <v>18021579.390000001</v>
      </c>
      <c r="E10" s="572">
        <f>SUM(E11:E15)</f>
        <v>9020957.3399999999</v>
      </c>
      <c r="F10" s="571">
        <f>+D10+E10</f>
        <v>27042536.73</v>
      </c>
      <c r="G10" s="571">
        <f>SUM(G11:G15)</f>
        <v>23634201.169999998</v>
      </c>
      <c r="H10" s="571">
        <f>SUM(H11:H15)</f>
        <v>23634201.169999998</v>
      </c>
      <c r="I10" s="571">
        <f>SUM(I11:I15)</f>
        <v>23634201.169999998</v>
      </c>
      <c r="J10" s="571">
        <f>SUM(J11:J15)</f>
        <v>23634201.169999998</v>
      </c>
      <c r="K10" s="571">
        <f>+F10-H10</f>
        <v>3408335.5600000024</v>
      </c>
    </row>
    <row r="11" spans="2:14">
      <c r="B11" s="679"/>
      <c r="C11" s="680" t="s">
        <v>585</v>
      </c>
      <c r="D11" s="574">
        <v>7641999.8099999996</v>
      </c>
      <c r="E11" s="806">
        <v>5048674.6399999997</v>
      </c>
      <c r="F11" s="574">
        <f>+D11+E11</f>
        <v>12690674.449999999</v>
      </c>
      <c r="G11" s="574">
        <v>12465799.369999999</v>
      </c>
      <c r="H11" s="574">
        <v>12465799.369999999</v>
      </c>
      <c r="I11" s="574">
        <v>12465799.369999999</v>
      </c>
      <c r="J11" s="574">
        <v>12465799.369999999</v>
      </c>
      <c r="K11" s="574">
        <f>+F11-H11</f>
        <v>224875.08000000007</v>
      </c>
      <c r="M11" s="569"/>
      <c r="N11" s="569"/>
    </row>
    <row r="12" spans="2:14">
      <c r="B12" s="679"/>
      <c r="C12" s="680" t="s">
        <v>233</v>
      </c>
      <c r="D12" s="574">
        <v>5866081.2800000003</v>
      </c>
      <c r="E12" s="27">
        <v>0</v>
      </c>
      <c r="F12" s="574">
        <f t="shared" ref="F12:F15" si="0">+D12+E12</f>
        <v>5866081.2800000003</v>
      </c>
      <c r="G12" s="574">
        <v>4904888.59</v>
      </c>
      <c r="H12" s="574">
        <v>4904888.59</v>
      </c>
      <c r="I12" s="574">
        <v>4904888.59</v>
      </c>
      <c r="J12" s="574">
        <v>4904888.59</v>
      </c>
      <c r="K12" s="574">
        <f t="shared" ref="K12:K24" si="1">+F12-H12</f>
        <v>961192.69000000041</v>
      </c>
      <c r="N12" s="569"/>
    </row>
    <row r="13" spans="2:14">
      <c r="B13" s="679"/>
      <c r="C13" s="680" t="s">
        <v>586</v>
      </c>
      <c r="D13" s="574">
        <v>1395031.2</v>
      </c>
      <c r="E13" s="806">
        <v>1203966.26</v>
      </c>
      <c r="F13" s="574">
        <f t="shared" si="0"/>
        <v>2598997.46</v>
      </c>
      <c r="G13" s="574">
        <v>420201.13</v>
      </c>
      <c r="H13" s="574">
        <v>420201.13</v>
      </c>
      <c r="I13" s="574">
        <v>420201.13</v>
      </c>
      <c r="J13" s="574">
        <v>420201.13</v>
      </c>
      <c r="K13" s="574">
        <f t="shared" si="1"/>
        <v>2178796.33</v>
      </c>
    </row>
    <row r="14" spans="2:14">
      <c r="B14" s="679"/>
      <c r="C14" s="680" t="s">
        <v>587</v>
      </c>
      <c r="D14" s="574">
        <v>1447153.96</v>
      </c>
      <c r="E14" s="806">
        <v>1239080.71</v>
      </c>
      <c r="F14" s="574">
        <f t="shared" si="0"/>
        <v>2686234.67</v>
      </c>
      <c r="G14" s="574">
        <v>2642763.2200000002</v>
      </c>
      <c r="H14" s="574">
        <v>2642763.2200000002</v>
      </c>
      <c r="I14" s="574">
        <v>2642763.2200000002</v>
      </c>
      <c r="J14" s="574">
        <v>2642763.2200000002</v>
      </c>
      <c r="K14" s="574">
        <f t="shared" si="1"/>
        <v>43471.449999999721</v>
      </c>
    </row>
    <row r="15" spans="2:14">
      <c r="B15" s="679"/>
      <c r="C15" s="680" t="s">
        <v>588</v>
      </c>
      <c r="D15" s="574">
        <v>1671313.14</v>
      </c>
      <c r="E15" s="806">
        <v>1529235.73</v>
      </c>
      <c r="F15" s="574">
        <f t="shared" si="0"/>
        <v>3200548.87</v>
      </c>
      <c r="G15" s="574">
        <v>3200548.86</v>
      </c>
      <c r="H15" s="574">
        <v>3200548.86</v>
      </c>
      <c r="I15" s="574">
        <v>3200548.86</v>
      </c>
      <c r="J15" s="574">
        <v>3200548.86</v>
      </c>
      <c r="K15" s="574">
        <f t="shared" si="1"/>
        <v>1.0000000242143869E-2</v>
      </c>
    </row>
    <row r="16" spans="2:14">
      <c r="B16" s="968" t="s">
        <v>85</v>
      </c>
      <c r="C16" s="969"/>
      <c r="D16" s="565">
        <f>SUM(D17:D24)</f>
        <v>881710.58999999985</v>
      </c>
      <c r="E16" s="573">
        <f>SUM(E17:E24)</f>
        <v>892566.89</v>
      </c>
      <c r="F16" s="565">
        <f>+D16+E16</f>
        <v>1774277.48</v>
      </c>
      <c r="G16" s="565">
        <f>SUM(G17:G24)</f>
        <v>1127979.19</v>
      </c>
      <c r="H16" s="565">
        <f>SUM(H17:H24)</f>
        <v>1127979.19</v>
      </c>
      <c r="I16" s="839">
        <f>SUM(I17:I24)</f>
        <v>1127979.19</v>
      </c>
      <c r="J16" s="565">
        <f>SUM(J17:J24)</f>
        <v>1091414.06</v>
      </c>
      <c r="K16" s="565">
        <f t="shared" ref="K16" si="2">+F16-H16</f>
        <v>646298.29</v>
      </c>
    </row>
    <row r="17" spans="2:13" ht="15">
      <c r="B17" s="681"/>
      <c r="C17" s="682" t="s">
        <v>589</v>
      </c>
      <c r="D17" s="574">
        <v>191730.84</v>
      </c>
      <c r="E17" s="806">
        <v>161946.26</v>
      </c>
      <c r="F17" s="574">
        <f>+D17+E17</f>
        <v>353677.1</v>
      </c>
      <c r="G17" s="574">
        <v>219553.07</v>
      </c>
      <c r="H17" s="840">
        <v>219553.07</v>
      </c>
      <c r="I17" s="570">
        <v>219553.07</v>
      </c>
      <c r="J17" s="574">
        <v>219553.07</v>
      </c>
      <c r="K17" s="574">
        <f t="shared" si="1"/>
        <v>134124.02999999997</v>
      </c>
      <c r="M17" s="569"/>
    </row>
    <row r="18" spans="2:13" ht="15">
      <c r="B18" s="681"/>
      <c r="C18" s="682" t="s">
        <v>590</v>
      </c>
      <c r="D18" s="574">
        <v>56847.48</v>
      </c>
      <c r="E18" s="806">
        <v>66286.28</v>
      </c>
      <c r="F18" s="574">
        <f t="shared" ref="F18:F24" si="3">+D18+E18</f>
        <v>123133.76000000001</v>
      </c>
      <c r="G18" s="574">
        <v>75482.97</v>
      </c>
      <c r="H18" s="840">
        <v>75482.97</v>
      </c>
      <c r="I18" s="570">
        <v>75482.97</v>
      </c>
      <c r="J18" s="574">
        <v>75482.97</v>
      </c>
      <c r="K18" s="574">
        <f t="shared" si="1"/>
        <v>47650.790000000008</v>
      </c>
    </row>
    <row r="19" spans="2:13" ht="15">
      <c r="B19" s="681"/>
      <c r="C19" s="682" t="s">
        <v>740</v>
      </c>
      <c r="D19" s="807">
        <v>0</v>
      </c>
      <c r="E19" s="27">
        <v>7805.99</v>
      </c>
      <c r="F19" s="574">
        <f t="shared" si="3"/>
        <v>7805.99</v>
      </c>
      <c r="G19" s="807">
        <v>7805.99</v>
      </c>
      <c r="H19" s="840">
        <v>7805.99</v>
      </c>
      <c r="I19" s="570">
        <v>7805.99</v>
      </c>
      <c r="J19" s="807">
        <v>7805.99</v>
      </c>
      <c r="K19" s="574">
        <f t="shared" si="1"/>
        <v>0</v>
      </c>
    </row>
    <row r="20" spans="2:13" ht="15">
      <c r="B20" s="681"/>
      <c r="C20" s="682" t="s">
        <v>591</v>
      </c>
      <c r="D20" s="574">
        <v>62326.080000000002</v>
      </c>
      <c r="E20" s="806">
        <v>189118.49</v>
      </c>
      <c r="F20" s="574">
        <f t="shared" si="3"/>
        <v>251444.57</v>
      </c>
      <c r="G20" s="574">
        <v>131699.64000000001</v>
      </c>
      <c r="H20" s="840">
        <v>131699.64000000001</v>
      </c>
      <c r="I20" s="570">
        <v>131699.64000000001</v>
      </c>
      <c r="J20" s="574">
        <v>131699.64000000001</v>
      </c>
      <c r="K20" s="574">
        <f t="shared" si="1"/>
        <v>119744.93</v>
      </c>
    </row>
    <row r="21" spans="2:13" ht="15">
      <c r="B21" s="681"/>
      <c r="C21" s="682" t="s">
        <v>592</v>
      </c>
      <c r="D21" s="574">
        <v>112403.2</v>
      </c>
      <c r="E21" s="806">
        <v>114355.57</v>
      </c>
      <c r="F21" s="574">
        <f t="shared" si="3"/>
        <v>226758.77000000002</v>
      </c>
      <c r="G21" s="574">
        <v>126061.13</v>
      </c>
      <c r="H21" s="840">
        <v>126061.13</v>
      </c>
      <c r="I21" s="570">
        <v>126061.13</v>
      </c>
      <c r="J21" s="574">
        <v>126061.13</v>
      </c>
      <c r="K21" s="574">
        <f t="shared" si="1"/>
        <v>100697.64000000001</v>
      </c>
    </row>
    <row r="22" spans="2:13" ht="15">
      <c r="B22" s="681"/>
      <c r="C22" s="682" t="s">
        <v>593</v>
      </c>
      <c r="D22" s="574">
        <v>267053.59999999998</v>
      </c>
      <c r="E22" s="806">
        <v>228412.83</v>
      </c>
      <c r="F22" s="574">
        <f t="shared" si="3"/>
        <v>495466.42999999993</v>
      </c>
      <c r="G22" s="574">
        <v>327660.59999999998</v>
      </c>
      <c r="H22" s="840">
        <v>327660.59999999998</v>
      </c>
      <c r="I22" s="570">
        <v>327660.59999999998</v>
      </c>
      <c r="J22" s="574">
        <v>291095.46999999997</v>
      </c>
      <c r="K22" s="574">
        <f t="shared" si="1"/>
        <v>167805.82999999996</v>
      </c>
    </row>
    <row r="23" spans="2:13" ht="15">
      <c r="B23" s="681"/>
      <c r="C23" s="682" t="s">
        <v>594</v>
      </c>
      <c r="D23" s="574">
        <v>126751.2</v>
      </c>
      <c r="E23" s="806">
        <v>22045.439999999999</v>
      </c>
      <c r="F23" s="574">
        <f t="shared" si="3"/>
        <v>148796.63999999998</v>
      </c>
      <c r="G23" s="574">
        <v>124495.26</v>
      </c>
      <c r="H23" s="840">
        <v>124495.26</v>
      </c>
      <c r="I23" s="570">
        <v>124495.26</v>
      </c>
      <c r="J23" s="574">
        <v>124495.26</v>
      </c>
      <c r="K23" s="574">
        <f t="shared" si="1"/>
        <v>24301.37999999999</v>
      </c>
    </row>
    <row r="24" spans="2:13" ht="15">
      <c r="B24" s="679"/>
      <c r="C24" s="682" t="s">
        <v>595</v>
      </c>
      <c r="D24" s="574">
        <v>64598.19</v>
      </c>
      <c r="E24" s="806">
        <v>102596.03</v>
      </c>
      <c r="F24" s="574">
        <f t="shared" si="3"/>
        <v>167194.22</v>
      </c>
      <c r="G24" s="574">
        <v>115220.53</v>
      </c>
      <c r="H24" s="840">
        <v>115220.53</v>
      </c>
      <c r="I24" s="570">
        <v>115220.53</v>
      </c>
      <c r="J24" s="574">
        <v>115220.53</v>
      </c>
      <c r="K24" s="574">
        <f t="shared" si="1"/>
        <v>51973.69</v>
      </c>
    </row>
    <row r="25" spans="2:13">
      <c r="B25" s="968" t="s">
        <v>87</v>
      </c>
      <c r="C25" s="969"/>
      <c r="D25" s="565">
        <f>SUM(D26:D34)</f>
        <v>3093832.0399999996</v>
      </c>
      <c r="E25" s="573">
        <f>SUM(E26:E34)</f>
        <v>2912994.8500000006</v>
      </c>
      <c r="F25" s="565">
        <f>+D25+E25</f>
        <v>6006826.8900000006</v>
      </c>
      <c r="G25" s="565">
        <f t="shared" ref="G25" si="4">SUM(G26:G34)</f>
        <v>3818325.7600000007</v>
      </c>
      <c r="H25" s="565">
        <f t="shared" ref="H25:I25" si="5">SUM(H26:H34)</f>
        <v>3818325.7600000007</v>
      </c>
      <c r="I25" s="565">
        <f t="shared" si="5"/>
        <v>3818325.7600000007</v>
      </c>
      <c r="J25" s="565">
        <f t="shared" ref="J25" si="6">SUM(J26:J34)</f>
        <v>3805145.5400000005</v>
      </c>
      <c r="K25" s="565">
        <f>+F25-H25</f>
        <v>2188501.13</v>
      </c>
    </row>
    <row r="26" spans="2:13">
      <c r="B26" s="679"/>
      <c r="C26" s="682" t="s">
        <v>596</v>
      </c>
      <c r="D26" s="574">
        <v>474221.28</v>
      </c>
      <c r="E26" s="806">
        <v>557719.48</v>
      </c>
      <c r="F26" s="574">
        <f>+D26+E26</f>
        <v>1031940.76</v>
      </c>
      <c r="G26" s="574">
        <v>550791.69999999995</v>
      </c>
      <c r="H26" s="574">
        <v>550791.69999999995</v>
      </c>
      <c r="I26" s="574">
        <v>550791.69999999995</v>
      </c>
      <c r="J26" s="574">
        <v>550791.69999999995</v>
      </c>
      <c r="K26" s="574">
        <f>+F26-H26</f>
        <v>481149.06000000006</v>
      </c>
    </row>
    <row r="27" spans="2:13">
      <c r="B27" s="679"/>
      <c r="C27" s="682" t="s">
        <v>786</v>
      </c>
      <c r="D27" s="807">
        <v>0</v>
      </c>
      <c r="E27" s="806">
        <v>56926.92</v>
      </c>
      <c r="F27" s="574">
        <f t="shared" ref="F27:F34" si="7">+D27+E27</f>
        <v>56926.92</v>
      </c>
      <c r="G27" s="574">
        <v>56926.92</v>
      </c>
      <c r="H27" s="574">
        <v>56926.92</v>
      </c>
      <c r="I27" s="574">
        <v>56926.92</v>
      </c>
      <c r="J27" s="574">
        <v>56926.92</v>
      </c>
      <c r="K27" s="574">
        <v>0</v>
      </c>
    </row>
    <row r="28" spans="2:13">
      <c r="B28" s="679"/>
      <c r="C28" s="682" t="s">
        <v>597</v>
      </c>
      <c r="D28" s="574">
        <v>960601.72</v>
      </c>
      <c r="E28" s="806">
        <v>762402.56</v>
      </c>
      <c r="F28" s="574">
        <f t="shared" si="7"/>
        <v>1723004.28</v>
      </c>
      <c r="G28" s="574">
        <v>923083.17</v>
      </c>
      <c r="H28" s="574">
        <v>923083.17</v>
      </c>
      <c r="I28" s="574">
        <v>923083.17</v>
      </c>
      <c r="J28" s="574">
        <v>923083.17</v>
      </c>
      <c r="K28" s="574">
        <f t="shared" ref="K28:K45" si="8">+F28-H28</f>
        <v>799921.11</v>
      </c>
    </row>
    <row r="29" spans="2:13">
      <c r="B29" s="679"/>
      <c r="C29" s="682" t="s">
        <v>598</v>
      </c>
      <c r="D29" s="574">
        <v>281763.15999999997</v>
      </c>
      <c r="E29" s="806">
        <v>271336.90999999997</v>
      </c>
      <c r="F29" s="574">
        <f t="shared" si="7"/>
        <v>553100.06999999995</v>
      </c>
      <c r="G29" s="574">
        <v>531738.84</v>
      </c>
      <c r="H29" s="574">
        <v>531738.84</v>
      </c>
      <c r="I29" s="574">
        <v>531738.84</v>
      </c>
      <c r="J29" s="574">
        <v>529882.84</v>
      </c>
      <c r="K29" s="574">
        <f t="shared" si="8"/>
        <v>21361.229999999981</v>
      </c>
    </row>
    <row r="30" spans="2:13">
      <c r="B30" s="679"/>
      <c r="C30" s="682" t="s">
        <v>599</v>
      </c>
      <c r="D30" s="574">
        <v>620325.72</v>
      </c>
      <c r="E30" s="806">
        <v>449236.94</v>
      </c>
      <c r="F30" s="574">
        <f t="shared" si="7"/>
        <v>1069562.6599999999</v>
      </c>
      <c r="G30" s="574">
        <v>631306.49</v>
      </c>
      <c r="H30" s="574">
        <v>631306.49</v>
      </c>
      <c r="I30" s="574">
        <v>631306.49</v>
      </c>
      <c r="J30" s="574">
        <v>631306.49</v>
      </c>
      <c r="K30" s="574">
        <f t="shared" si="8"/>
        <v>438256.16999999993</v>
      </c>
    </row>
    <row r="31" spans="2:13">
      <c r="B31" s="679"/>
      <c r="C31" s="682" t="s">
        <v>600</v>
      </c>
      <c r="D31" s="574">
        <v>209747.4</v>
      </c>
      <c r="E31" s="806">
        <v>282440.5</v>
      </c>
      <c r="F31" s="574">
        <f t="shared" si="7"/>
        <v>492187.9</v>
      </c>
      <c r="G31" s="574">
        <v>400296.53</v>
      </c>
      <c r="H31" s="574">
        <v>400296.53</v>
      </c>
      <c r="I31" s="574">
        <v>400296.53</v>
      </c>
      <c r="J31" s="574">
        <v>400296.53</v>
      </c>
      <c r="K31" s="574">
        <f t="shared" si="8"/>
        <v>91891.37</v>
      </c>
    </row>
    <row r="32" spans="2:13">
      <c r="B32" s="679"/>
      <c r="C32" s="682" t="s">
        <v>601</v>
      </c>
      <c r="D32" s="574">
        <v>185051.92</v>
      </c>
      <c r="E32" s="806">
        <v>105652.68</v>
      </c>
      <c r="F32" s="574">
        <f t="shared" si="7"/>
        <v>290704.59999999998</v>
      </c>
      <c r="G32" s="574">
        <v>226821.43</v>
      </c>
      <c r="H32" s="574">
        <v>226821.43</v>
      </c>
      <c r="I32" s="574">
        <v>226821.43</v>
      </c>
      <c r="J32" s="574">
        <v>226821.43</v>
      </c>
      <c r="K32" s="574">
        <f t="shared" si="8"/>
        <v>63883.169999999984</v>
      </c>
    </row>
    <row r="33" spans="1:14">
      <c r="B33" s="679"/>
      <c r="C33" s="682" t="s">
        <v>602</v>
      </c>
      <c r="D33" s="574">
        <v>187508.8</v>
      </c>
      <c r="E33" s="806">
        <v>135872.68</v>
      </c>
      <c r="F33" s="574">
        <f t="shared" si="7"/>
        <v>323381.48</v>
      </c>
      <c r="G33" s="574">
        <v>140917.04</v>
      </c>
      <c r="H33" s="574">
        <v>140917.04</v>
      </c>
      <c r="I33" s="574">
        <v>140917.04</v>
      </c>
      <c r="J33" s="574">
        <v>129592.82</v>
      </c>
      <c r="K33" s="574">
        <f t="shared" si="8"/>
        <v>182464.43999999997</v>
      </c>
    </row>
    <row r="34" spans="1:14">
      <c r="B34" s="679"/>
      <c r="C34" s="682" t="s">
        <v>603</v>
      </c>
      <c r="D34" s="574">
        <v>174612.04</v>
      </c>
      <c r="E34" s="806">
        <v>291406.18</v>
      </c>
      <c r="F34" s="574">
        <f t="shared" si="7"/>
        <v>466018.22</v>
      </c>
      <c r="G34" s="574">
        <v>356443.64</v>
      </c>
      <c r="H34" s="574">
        <v>356443.64</v>
      </c>
      <c r="I34" s="574">
        <v>356443.64</v>
      </c>
      <c r="J34" s="574">
        <v>356443.64</v>
      </c>
      <c r="K34" s="574">
        <f t="shared" si="8"/>
        <v>109574.57999999996</v>
      </c>
    </row>
    <row r="35" spans="1:14">
      <c r="B35" s="968" t="s">
        <v>216</v>
      </c>
      <c r="C35" s="969"/>
      <c r="D35" s="565">
        <f>SUM(D36:D36)</f>
        <v>0</v>
      </c>
      <c r="E35" s="573">
        <f>SUM(E36:E36)</f>
        <v>604996</v>
      </c>
      <c r="F35" s="565">
        <f>+D35+E35</f>
        <v>604996</v>
      </c>
      <c r="G35" s="565">
        <f>+G36</f>
        <v>516996</v>
      </c>
      <c r="H35" s="565">
        <f>+H36</f>
        <v>516996</v>
      </c>
      <c r="I35" s="565">
        <f>+I36</f>
        <v>516996</v>
      </c>
      <c r="J35" s="565">
        <f>+J36</f>
        <v>516996</v>
      </c>
      <c r="K35" s="565">
        <f t="shared" ref="K35" si="9">+K36</f>
        <v>88000</v>
      </c>
    </row>
    <row r="36" spans="1:14">
      <c r="B36" s="679"/>
      <c r="C36" s="680" t="s">
        <v>95</v>
      </c>
      <c r="D36" s="807">
        <v>0</v>
      </c>
      <c r="E36" s="806">
        <v>604996</v>
      </c>
      <c r="F36" s="574">
        <f>+D36+E36</f>
        <v>604996</v>
      </c>
      <c r="G36" s="574">
        <v>516996</v>
      </c>
      <c r="H36" s="574">
        <v>516996</v>
      </c>
      <c r="I36" s="574">
        <v>516996</v>
      </c>
      <c r="J36" s="574">
        <v>516996</v>
      </c>
      <c r="K36" s="574">
        <f t="shared" si="8"/>
        <v>88000</v>
      </c>
    </row>
    <row r="37" spans="1:14">
      <c r="B37" s="968" t="s">
        <v>235</v>
      </c>
      <c r="C37" s="969"/>
      <c r="D37" s="565">
        <f>SUM(D38:D41)</f>
        <v>20000</v>
      </c>
      <c r="E37" s="573">
        <f t="shared" ref="E37:K37" si="10">SUM(E38:E41)</f>
        <v>4925428.72</v>
      </c>
      <c r="F37" s="565">
        <f t="shared" si="10"/>
        <v>4945428.72</v>
      </c>
      <c r="G37" s="565">
        <f t="shared" si="10"/>
        <v>2763672.37</v>
      </c>
      <c r="H37" s="565">
        <f t="shared" ref="H37:I37" si="11">SUM(H38:H41)</f>
        <v>1669461.17</v>
      </c>
      <c r="I37" s="565">
        <f t="shared" si="11"/>
        <v>1669461.17</v>
      </c>
      <c r="J37" s="565">
        <f t="shared" ref="J37" si="12">SUM(J38:J41)</f>
        <v>1669461.17</v>
      </c>
      <c r="K37" s="565">
        <f t="shared" si="10"/>
        <v>3275967.55</v>
      </c>
      <c r="M37" s="569"/>
      <c r="N37" s="526"/>
    </row>
    <row r="38" spans="1:14">
      <c r="B38" s="679"/>
      <c r="C38" s="682" t="s">
        <v>741</v>
      </c>
      <c r="D38" s="574">
        <v>20000</v>
      </c>
      <c r="E38" s="806">
        <v>3143898.44</v>
      </c>
      <c r="F38" s="574">
        <f>+D38+E38</f>
        <v>3163898.44</v>
      </c>
      <c r="G38" s="574">
        <v>1134238.3</v>
      </c>
      <c r="H38" s="574">
        <v>270027.09999999998</v>
      </c>
      <c r="I38" s="574">
        <v>270027.09999999998</v>
      </c>
      <c r="J38" s="574">
        <v>270027.09999999998</v>
      </c>
      <c r="K38" s="574">
        <f t="shared" si="8"/>
        <v>2893871.34</v>
      </c>
    </row>
    <row r="39" spans="1:14">
      <c r="B39" s="679"/>
      <c r="C39" s="682" t="s">
        <v>742</v>
      </c>
      <c r="D39" s="807">
        <v>0</v>
      </c>
      <c r="E39" s="806">
        <v>230000</v>
      </c>
      <c r="F39" s="574">
        <f t="shared" ref="F39:F41" si="13">+D39+E39</f>
        <v>230000</v>
      </c>
      <c r="G39" s="574">
        <v>230000</v>
      </c>
      <c r="H39" s="574">
        <v>0</v>
      </c>
      <c r="I39" s="574">
        <v>0</v>
      </c>
      <c r="J39" s="574">
        <v>0</v>
      </c>
      <c r="K39" s="574">
        <f t="shared" si="8"/>
        <v>230000</v>
      </c>
    </row>
    <row r="40" spans="1:14">
      <c r="B40" s="679"/>
      <c r="C40" s="682" t="s">
        <v>743</v>
      </c>
      <c r="D40" s="807">
        <v>0</v>
      </c>
      <c r="E40" s="806">
        <v>19605.39</v>
      </c>
      <c r="F40" s="574">
        <f t="shared" si="13"/>
        <v>19605.39</v>
      </c>
      <c r="G40" s="574">
        <v>16846.3</v>
      </c>
      <c r="H40" s="574">
        <v>16846.3</v>
      </c>
      <c r="I40" s="574">
        <v>16846.3</v>
      </c>
      <c r="J40" s="574">
        <v>16846.3</v>
      </c>
      <c r="K40" s="574">
        <f t="shared" si="8"/>
        <v>2759.09</v>
      </c>
    </row>
    <row r="41" spans="1:14">
      <c r="B41" s="679"/>
      <c r="C41" s="682" t="s">
        <v>744</v>
      </c>
      <c r="D41" s="807">
        <v>0</v>
      </c>
      <c r="E41" s="806">
        <v>1531924.89</v>
      </c>
      <c r="F41" s="574">
        <f t="shared" si="13"/>
        <v>1531924.89</v>
      </c>
      <c r="G41" s="574">
        <v>1382587.77</v>
      </c>
      <c r="H41" s="574">
        <v>1382587.77</v>
      </c>
      <c r="I41" s="574">
        <v>1382587.77</v>
      </c>
      <c r="J41" s="574">
        <v>1382587.77</v>
      </c>
      <c r="K41" s="574">
        <f t="shared" si="8"/>
        <v>149337.11999999988</v>
      </c>
    </row>
    <row r="42" spans="1:14">
      <c r="B42" s="968" t="s">
        <v>745</v>
      </c>
      <c r="C42" s="969"/>
      <c r="D42" s="808">
        <f>SUBTOTAL(9,D43)</f>
        <v>0</v>
      </c>
      <c r="E42" s="809">
        <f t="shared" ref="E42:K42" si="14">SUBTOTAL(9,E43)</f>
        <v>16147924.560000001</v>
      </c>
      <c r="F42" s="808">
        <f t="shared" si="14"/>
        <v>16147924.560000001</v>
      </c>
      <c r="G42" s="808">
        <f t="shared" si="14"/>
        <v>15266613.23</v>
      </c>
      <c r="H42" s="808">
        <f t="shared" si="14"/>
        <v>15266613.23</v>
      </c>
      <c r="I42" s="808">
        <f t="shared" si="14"/>
        <v>15266613.23</v>
      </c>
      <c r="J42" s="808">
        <f t="shared" si="14"/>
        <v>15266613.23</v>
      </c>
      <c r="K42" s="808">
        <f t="shared" si="14"/>
        <v>881311.33000000007</v>
      </c>
    </row>
    <row r="43" spans="1:14">
      <c r="B43" s="679"/>
      <c r="C43" s="682" t="s">
        <v>746</v>
      </c>
      <c r="D43" s="807">
        <v>0</v>
      </c>
      <c r="E43" s="806">
        <v>16147924.560000001</v>
      </c>
      <c r="F43" s="574">
        <v>16147924.560000001</v>
      </c>
      <c r="G43" s="574">
        <v>15266613.23</v>
      </c>
      <c r="H43" s="574">
        <v>15266613.23</v>
      </c>
      <c r="I43" s="574">
        <v>15266613.23</v>
      </c>
      <c r="J43" s="574">
        <v>15266613.23</v>
      </c>
      <c r="K43" s="574">
        <f t="shared" si="8"/>
        <v>881311.33000000007</v>
      </c>
    </row>
    <row r="44" spans="1:14" ht="12.75" customHeight="1">
      <c r="B44" s="968" t="s">
        <v>605</v>
      </c>
      <c r="C44" s="969"/>
      <c r="D44" s="683">
        <f>SUBTOTAL(9,D45)</f>
        <v>480423.56</v>
      </c>
      <c r="E44" s="684">
        <f t="shared" ref="E44:K44" si="15">SUBTOTAL(9,E45)</f>
        <v>888030.81</v>
      </c>
      <c r="F44" s="683">
        <f t="shared" si="15"/>
        <v>1368454.37</v>
      </c>
      <c r="G44" s="683">
        <f t="shared" si="15"/>
        <v>0</v>
      </c>
      <c r="H44" s="683">
        <f t="shared" si="15"/>
        <v>0</v>
      </c>
      <c r="I44" s="683">
        <f t="shared" si="15"/>
        <v>0</v>
      </c>
      <c r="J44" s="683">
        <f t="shared" si="15"/>
        <v>0</v>
      </c>
      <c r="K44" s="683">
        <f t="shared" si="15"/>
        <v>1368454.37</v>
      </c>
      <c r="N44" s="526"/>
    </row>
    <row r="45" spans="1:14">
      <c r="B45" s="681"/>
      <c r="C45" s="680" t="s">
        <v>604</v>
      </c>
      <c r="D45" s="810">
        <v>480423.56</v>
      </c>
      <c r="E45" s="806">
        <v>888030.81</v>
      </c>
      <c r="F45" s="810">
        <f>+D45+E45</f>
        <v>1368454.37</v>
      </c>
      <c r="G45" s="811">
        <v>0</v>
      </c>
      <c r="H45" s="811">
        <v>0</v>
      </c>
      <c r="I45" s="811">
        <v>0</v>
      </c>
      <c r="J45" s="811">
        <v>0</v>
      </c>
      <c r="K45" s="574">
        <f t="shared" si="8"/>
        <v>1368454.37</v>
      </c>
      <c r="M45" s="526"/>
      <c r="N45" s="569"/>
    </row>
    <row r="46" spans="1:14" s="390" customFormat="1">
      <c r="A46" s="295"/>
      <c r="B46" s="685"/>
      <c r="C46" s="686" t="s">
        <v>228</v>
      </c>
      <c r="D46" s="687">
        <f>+D10+D16+D25+D35+D37+D42+D44</f>
        <v>22497545.579999998</v>
      </c>
      <c r="E46" s="687">
        <f t="shared" ref="E46:K46" si="16">+E10+E16+E25+E35+E37+E42+E44</f>
        <v>35392899.170000002</v>
      </c>
      <c r="F46" s="687">
        <f t="shared" si="16"/>
        <v>57890444.75</v>
      </c>
      <c r="G46" s="687">
        <f>+G10+G16+G25+G35+G37+G42+G44</f>
        <v>47127787.719999999</v>
      </c>
      <c r="H46" s="687">
        <f t="shared" si="16"/>
        <v>46033576.519999996</v>
      </c>
      <c r="I46" s="687">
        <f t="shared" si="16"/>
        <v>46033576.519999996</v>
      </c>
      <c r="J46" s="687">
        <f t="shared" si="16"/>
        <v>45983831.170000002</v>
      </c>
      <c r="K46" s="687">
        <f t="shared" si="16"/>
        <v>11856868.23</v>
      </c>
      <c r="L46" s="295"/>
      <c r="N46" s="631"/>
    </row>
    <row r="48" spans="1:14">
      <c r="B48" s="24" t="s">
        <v>76</v>
      </c>
      <c r="F48" s="412"/>
      <c r="G48" s="412"/>
      <c r="H48" s="630"/>
      <c r="I48" s="412"/>
      <c r="J48" s="412"/>
      <c r="K48" s="412"/>
    </row>
    <row r="50" spans="3:11">
      <c r="D50" s="412" t="str">
        <f>IF(D47=CAdmon!D37," ","ERROR")</f>
        <v xml:space="preserve"> </v>
      </c>
      <c r="E50" s="412" t="str">
        <f>IF(E47=CAdmon!E37," ","ERROR")</f>
        <v xml:space="preserve"> </v>
      </c>
      <c r="F50" s="412" t="str">
        <f>IF(F47=CAdmon!F37," ","ERROR")</f>
        <v xml:space="preserve"> </v>
      </c>
      <c r="G50" s="412"/>
      <c r="H50" s="412" t="str">
        <f>IF(H47=CAdmon!H37," ","ERROR")</f>
        <v xml:space="preserve"> </v>
      </c>
      <c r="I50" s="412"/>
      <c r="J50" s="412" t="str">
        <f>IF(J47=CAdmon!J37," ","ERROR")</f>
        <v xml:space="preserve"> </v>
      </c>
      <c r="K50" s="412" t="str">
        <f>IF(K47=CAdmon!K37," ","ERROR")</f>
        <v xml:space="preserve"> </v>
      </c>
    </row>
    <row r="51" spans="3:11">
      <c r="C51" s="271"/>
      <c r="G51" s="271"/>
      <c r="H51" s="271"/>
      <c r="I51" s="271"/>
      <c r="J51" s="271"/>
    </row>
    <row r="52" spans="3:11">
      <c r="C52" s="554" t="s">
        <v>543</v>
      </c>
      <c r="E52" s="526"/>
      <c r="F52" s="908" t="s">
        <v>545</v>
      </c>
      <c r="G52" s="908"/>
      <c r="H52" s="908"/>
      <c r="I52" s="908"/>
      <c r="J52" s="908"/>
      <c r="K52" s="908"/>
    </row>
    <row r="53" spans="3:11">
      <c r="C53" s="554" t="s">
        <v>544</v>
      </c>
      <c r="F53" s="869" t="s">
        <v>546</v>
      </c>
      <c r="G53" s="869"/>
      <c r="H53" s="869"/>
      <c r="I53" s="869"/>
      <c r="J53" s="869"/>
      <c r="K53" s="869"/>
    </row>
    <row r="57" spans="3:11" ht="15">
      <c r="D57" s="570"/>
      <c r="E57" s="570"/>
      <c r="F57" s="570"/>
      <c r="G57" s="570"/>
      <c r="H57" s="570"/>
      <c r="I57" s="570"/>
      <c r="J57" s="570"/>
      <c r="K57" s="570"/>
    </row>
    <row r="58" spans="3:11" ht="15">
      <c r="D58"/>
      <c r="E58"/>
      <c r="F58"/>
      <c r="G58"/>
      <c r="H58"/>
      <c r="I58"/>
      <c r="J58"/>
      <c r="K58"/>
    </row>
    <row r="59" spans="3:11">
      <c r="D59" s="569"/>
      <c r="E59" s="569"/>
      <c r="F59" s="569"/>
      <c r="G59" s="569"/>
      <c r="H59" s="569"/>
      <c r="I59" s="569"/>
      <c r="J59" s="569"/>
      <c r="K59" s="569"/>
    </row>
    <row r="62" spans="3:11">
      <c r="K62" s="390">
        <v>3</v>
      </c>
    </row>
    <row r="69" spans="13:13">
      <c r="M69" s="390"/>
    </row>
    <row r="70" spans="13:13">
      <c r="M70" s="390"/>
    </row>
    <row r="74" spans="13:13">
      <c r="M74" s="390"/>
    </row>
  </sheetData>
  <autoFilter ref="B7:K46">
    <filterColumn colId="0" showButton="0"/>
    <filterColumn colId="2" showButton="0"/>
    <filterColumn colId="3" showButton="0">
      <iconFilter iconSet="3Arrows"/>
    </filterColumn>
    <filterColumn colId="4" showButton="0"/>
    <filterColumn colId="5" showButton="0"/>
    <filterColumn colId="6" showButton="0"/>
    <filterColumn colId="7" showButton="0"/>
  </autoFilter>
  <mergeCells count="15">
    <mergeCell ref="B1:K1"/>
    <mergeCell ref="B2:K2"/>
    <mergeCell ref="B3:K3"/>
    <mergeCell ref="B37:C37"/>
    <mergeCell ref="B7:C9"/>
    <mergeCell ref="D7:J7"/>
    <mergeCell ref="F52:K52"/>
    <mergeCell ref="F53:K53"/>
    <mergeCell ref="K7:K8"/>
    <mergeCell ref="B10:C10"/>
    <mergeCell ref="B16:C16"/>
    <mergeCell ref="B25:C25"/>
    <mergeCell ref="B35:C35"/>
    <mergeCell ref="B44:C44"/>
    <mergeCell ref="B42:C42"/>
  </mergeCells>
  <pageMargins left="0.70866141732283472" right="0.70866141732283472" top="0.43307086614173229" bottom="0.74803149606299213" header="0.31496062992125984" footer="0.31496062992125984"/>
  <pageSetup scale="65" fitToHeight="0"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1"/>
  <sheetViews>
    <sheetView showGridLines="0" topLeftCell="E1" zoomScale="85" zoomScaleNormal="85" workbookViewId="0">
      <selection activeCell="K19" sqref="K19"/>
    </sheetView>
  </sheetViews>
  <sheetFormatPr baseColWidth="10" defaultRowHeight="12.75"/>
  <cols>
    <col min="1" max="1" width="2.5703125" style="24" customWidth="1"/>
    <col min="2" max="2" width="2" style="265" customWidth="1"/>
    <col min="3" max="3" width="45.85546875" style="265" customWidth="1"/>
    <col min="4" max="4" width="14.28515625" style="265" customWidth="1"/>
    <col min="5" max="5" width="14.7109375" style="265" customWidth="1"/>
    <col min="6" max="6" width="14" style="265" customWidth="1"/>
    <col min="7" max="7" width="15.85546875" style="265" customWidth="1"/>
    <col min="8" max="10" width="13.85546875" style="265" bestFit="1" customWidth="1"/>
    <col min="11" max="11" width="14" style="265" customWidth="1"/>
    <col min="12" max="12" width="4" style="24" customWidth="1"/>
    <col min="13" max="16384" width="11.42578125" style="265"/>
  </cols>
  <sheetData>
    <row r="1" spans="2:11" ht="16.5" customHeight="1">
      <c r="B1" s="865" t="s">
        <v>449</v>
      </c>
      <c r="C1" s="865"/>
      <c r="D1" s="865"/>
      <c r="E1" s="865"/>
      <c r="F1" s="865"/>
      <c r="G1" s="865"/>
      <c r="H1" s="865"/>
      <c r="I1" s="865"/>
      <c r="J1" s="865"/>
      <c r="K1" s="865"/>
    </row>
    <row r="2" spans="2:11" ht="16.5" customHeight="1">
      <c r="B2" s="865" t="s">
        <v>451</v>
      </c>
      <c r="C2" s="865"/>
      <c r="D2" s="865"/>
      <c r="E2" s="865"/>
      <c r="F2" s="865"/>
      <c r="G2" s="865"/>
      <c r="H2" s="865"/>
      <c r="I2" s="865"/>
      <c r="J2" s="865"/>
      <c r="K2" s="865"/>
    </row>
    <row r="3" spans="2:11" ht="16.5" customHeight="1">
      <c r="B3" s="865" t="s">
        <v>1189</v>
      </c>
      <c r="C3" s="865"/>
      <c r="D3" s="865"/>
      <c r="E3" s="865"/>
      <c r="F3" s="865"/>
      <c r="G3" s="865"/>
      <c r="H3" s="865"/>
      <c r="I3" s="865"/>
      <c r="J3" s="865"/>
      <c r="K3" s="865"/>
    </row>
    <row r="4" spans="2:11" s="24" customFormat="1"/>
    <row r="5" spans="2:11" s="24" customFormat="1">
      <c r="C5" s="29" t="s">
        <v>3</v>
      </c>
      <c r="D5" s="278" t="s">
        <v>542</v>
      </c>
      <c r="E5" s="278"/>
      <c r="F5" s="277"/>
      <c r="G5" s="277"/>
      <c r="H5" s="278"/>
      <c r="I5" s="278"/>
      <c r="J5" s="71"/>
    </row>
    <row r="6" spans="2:11" s="24" customFormat="1"/>
    <row r="7" spans="2:11">
      <c r="B7" s="971" t="s">
        <v>74</v>
      </c>
      <c r="C7" s="972"/>
      <c r="D7" s="964" t="s">
        <v>229</v>
      </c>
      <c r="E7" s="964"/>
      <c r="F7" s="964"/>
      <c r="G7" s="964"/>
      <c r="H7" s="964"/>
      <c r="I7" s="964"/>
      <c r="J7" s="964"/>
      <c r="K7" s="964" t="s">
        <v>223</v>
      </c>
    </row>
    <row r="8" spans="2:11" ht="51.75" customHeight="1">
      <c r="B8" s="973"/>
      <c r="C8" s="974"/>
      <c r="D8" s="510" t="s">
        <v>224</v>
      </c>
      <c r="E8" s="510" t="s">
        <v>225</v>
      </c>
      <c r="F8" s="510" t="s">
        <v>203</v>
      </c>
      <c r="G8" s="510" t="s">
        <v>406</v>
      </c>
      <c r="H8" s="510" t="s">
        <v>204</v>
      </c>
      <c r="I8" s="510" t="s">
        <v>407</v>
      </c>
      <c r="J8" s="510" t="s">
        <v>226</v>
      </c>
      <c r="K8" s="964"/>
    </row>
    <row r="9" spans="2:11">
      <c r="B9" s="975"/>
      <c r="C9" s="976"/>
      <c r="D9" s="510">
        <v>1</v>
      </c>
      <c r="E9" s="510">
        <v>2</v>
      </c>
      <c r="F9" s="510" t="s">
        <v>227</v>
      </c>
      <c r="G9" s="510">
        <v>4</v>
      </c>
      <c r="H9" s="510">
        <v>5</v>
      </c>
      <c r="I9" s="510">
        <v>6</v>
      </c>
      <c r="J9" s="510">
        <v>7</v>
      </c>
      <c r="K9" s="510" t="s">
        <v>464</v>
      </c>
    </row>
    <row r="10" spans="2:11">
      <c r="B10" s="402"/>
      <c r="C10" s="403"/>
      <c r="D10" s="404"/>
      <c r="E10" s="404"/>
      <c r="F10" s="404"/>
      <c r="G10" s="404"/>
      <c r="H10" s="404"/>
      <c r="I10" s="404"/>
      <c r="J10" s="404"/>
      <c r="K10" s="404"/>
    </row>
    <row r="11" spans="2:11">
      <c r="B11" s="391"/>
      <c r="C11" s="405" t="s">
        <v>230</v>
      </c>
      <c r="D11" s="394">
        <v>21997122.02</v>
      </c>
      <c r="E11" s="394">
        <v>13431515.08</v>
      </c>
      <c r="F11" s="394">
        <f>+D11+E11</f>
        <v>35428637.100000001</v>
      </c>
      <c r="G11" s="394">
        <v>29097502.120000001</v>
      </c>
      <c r="H11" s="394">
        <v>29097502.120000001</v>
      </c>
      <c r="I11" s="394">
        <v>29097502.120000001</v>
      </c>
      <c r="J11" s="394">
        <v>29097502.120000001</v>
      </c>
      <c r="K11" s="394">
        <f>+F11-H11</f>
        <v>6331134.9800000004</v>
      </c>
    </row>
    <row r="12" spans="2:11">
      <c r="B12" s="391"/>
      <c r="C12" s="514"/>
      <c r="D12" s="406"/>
      <c r="E12" s="406"/>
      <c r="F12" s="406"/>
      <c r="G12" s="406"/>
      <c r="H12" s="406"/>
      <c r="I12" s="406"/>
      <c r="J12" s="406"/>
      <c r="K12" s="406"/>
    </row>
    <row r="13" spans="2:11">
      <c r="B13" s="407"/>
      <c r="C13" s="405" t="s">
        <v>231</v>
      </c>
      <c r="D13" s="406">
        <v>20000</v>
      </c>
      <c r="E13" s="406">
        <v>21073353.280000001</v>
      </c>
      <c r="F13" s="406">
        <f>+D13+E13</f>
        <v>21093353.280000001</v>
      </c>
      <c r="G13" s="406">
        <v>18030285.600000001</v>
      </c>
      <c r="H13" s="406">
        <v>16936074.399999999</v>
      </c>
      <c r="I13" s="406">
        <v>16936074.399999999</v>
      </c>
      <c r="J13" s="406">
        <v>16936074.399999999</v>
      </c>
      <c r="K13" s="406">
        <f>+F13-H13</f>
        <v>4157278.8800000027</v>
      </c>
    </row>
    <row r="14" spans="2:11">
      <c r="B14" s="391"/>
      <c r="C14" s="514"/>
      <c r="D14" s="406"/>
      <c r="E14" s="406"/>
      <c r="F14" s="406"/>
      <c r="G14" s="406"/>
      <c r="H14" s="406"/>
      <c r="I14" s="406"/>
      <c r="J14" s="406"/>
      <c r="K14" s="406"/>
    </row>
    <row r="15" spans="2:11">
      <c r="B15" s="391"/>
      <c r="C15" s="405" t="s">
        <v>875</v>
      </c>
      <c r="D15" s="569">
        <v>480423.56</v>
      </c>
      <c r="E15" s="805">
        <v>888030.81</v>
      </c>
      <c r="F15" s="406">
        <f>+D15+E15</f>
        <v>1368454.37</v>
      </c>
      <c r="G15" s="406">
        <v>0</v>
      </c>
      <c r="H15" s="406">
        <v>0</v>
      </c>
      <c r="I15" s="406">
        <v>0</v>
      </c>
      <c r="J15" s="406">
        <v>0</v>
      </c>
      <c r="K15" s="406">
        <f>+F15-H15</f>
        <v>1368454.37</v>
      </c>
    </row>
    <row r="16" spans="2:11">
      <c r="B16" s="391"/>
      <c r="C16" s="405"/>
      <c r="D16" s="406"/>
      <c r="E16" s="406"/>
      <c r="F16" s="406"/>
      <c r="G16" s="406"/>
      <c r="H16" s="406"/>
      <c r="I16" s="406"/>
      <c r="J16" s="406"/>
      <c r="K16" s="406"/>
    </row>
    <row r="17" spans="1:12" ht="25.5">
      <c r="B17" s="407"/>
      <c r="C17" s="405" t="s">
        <v>232</v>
      </c>
      <c r="D17" s="406"/>
      <c r="E17" s="406"/>
      <c r="F17" s="406">
        <f>+D17+E17</f>
        <v>0</v>
      </c>
      <c r="G17" s="406"/>
      <c r="H17" s="406"/>
      <c r="I17" s="406"/>
      <c r="J17" s="406"/>
      <c r="K17" s="406">
        <f>+F17-H17</f>
        <v>0</v>
      </c>
    </row>
    <row r="18" spans="1:12">
      <c r="B18" s="408"/>
      <c r="C18" s="409"/>
      <c r="D18" s="410"/>
      <c r="E18" s="410"/>
      <c r="F18" s="410"/>
      <c r="G18" s="410"/>
      <c r="H18" s="410"/>
      <c r="I18" s="410"/>
      <c r="J18" s="410"/>
      <c r="K18" s="410"/>
    </row>
    <row r="19" spans="1:12" s="390" customFormat="1">
      <c r="A19" s="295"/>
      <c r="B19" s="408"/>
      <c r="C19" s="409" t="s">
        <v>228</v>
      </c>
      <c r="D19" s="411">
        <f>+D11+D13+D15+D17</f>
        <v>22497545.579999998</v>
      </c>
      <c r="E19" s="411">
        <f t="shared" ref="E19:G19" si="0">+E11+E13+E15+E17</f>
        <v>35392899.170000002</v>
      </c>
      <c r="F19" s="411">
        <f t="shared" si="0"/>
        <v>57890444.75</v>
      </c>
      <c r="G19" s="411">
        <f t="shared" si="0"/>
        <v>47127787.719999999</v>
      </c>
      <c r="H19" s="411">
        <f t="shared" ref="H19:J19" si="1">+H11+H13+H17</f>
        <v>46033576.519999996</v>
      </c>
      <c r="I19" s="411">
        <f t="shared" si="1"/>
        <v>46033576.519999996</v>
      </c>
      <c r="J19" s="411">
        <f t="shared" si="1"/>
        <v>46033576.519999996</v>
      </c>
      <c r="K19" s="411">
        <f>+K11+K13+K15+K17</f>
        <v>11856868.230000004</v>
      </c>
      <c r="L19" s="295"/>
    </row>
    <row r="20" spans="1:12" s="24" customFormat="1"/>
    <row r="21" spans="1:12">
      <c r="C21" s="24" t="s">
        <v>76</v>
      </c>
    </row>
    <row r="22" spans="1:12">
      <c r="D22" s="412" t="str">
        <f>IF(D19=CAdmon!D22," ","ERROR")</f>
        <v xml:space="preserve"> </v>
      </c>
      <c r="E22" s="412" t="str">
        <f>IF(E19=CAdmon!E22," ","ERROR")</f>
        <v xml:space="preserve"> </v>
      </c>
      <c r="F22" s="412" t="str">
        <f>IF(F19=CAdmon!F22," ","ERROR")</f>
        <v xml:space="preserve"> </v>
      </c>
      <c r="G22" s="412"/>
      <c r="H22" s="412" t="str">
        <f>IF(H19=CAdmon!H22," ","ERROR")</f>
        <v xml:space="preserve"> </v>
      </c>
      <c r="I22" s="412"/>
      <c r="J22" s="412" t="str">
        <f>IF(J19=CAdmon!J22," ","ERROR")</f>
        <v>ERROR</v>
      </c>
      <c r="K22" s="412" t="str">
        <f>IF(K19=CAdmon!K22," ","ERROR")</f>
        <v xml:space="preserve"> </v>
      </c>
    </row>
    <row r="23" spans="1:12">
      <c r="D23" s="632"/>
      <c r="E23" s="412"/>
      <c r="F23" s="412"/>
      <c r="G23" s="412"/>
      <c r="H23" s="412"/>
      <c r="I23" s="412"/>
      <c r="J23" s="412"/>
      <c r="K23" s="412"/>
    </row>
    <row r="24" spans="1:12">
      <c r="D24" s="632"/>
      <c r="E24" s="412"/>
      <c r="F24" s="412"/>
      <c r="G24" s="412"/>
      <c r="H24" s="412"/>
      <c r="I24" s="412"/>
      <c r="J24" s="412"/>
      <c r="K24" s="412"/>
    </row>
    <row r="25" spans="1:12">
      <c r="C25" s="271"/>
      <c r="F25" s="269"/>
      <c r="K25" s="269"/>
    </row>
    <row r="26" spans="1:12">
      <c r="C26" s="502" t="s">
        <v>543</v>
      </c>
      <c r="F26" s="908" t="s">
        <v>545</v>
      </c>
      <c r="G26" s="873"/>
      <c r="H26" s="873"/>
      <c r="I26" s="873"/>
      <c r="J26" s="873"/>
      <c r="K26" s="908"/>
    </row>
    <row r="27" spans="1:12">
      <c r="C27" s="502" t="s">
        <v>544</v>
      </c>
      <c r="F27" s="869" t="s">
        <v>546</v>
      </c>
      <c r="G27" s="869"/>
      <c r="H27" s="869"/>
      <c r="I27" s="869"/>
      <c r="J27" s="869"/>
      <c r="K27" s="869"/>
    </row>
    <row r="28" spans="1:12">
      <c r="D28" s="569"/>
    </row>
    <row r="30" spans="1:12">
      <c r="D30" s="569"/>
    </row>
    <row r="31" spans="1:12">
      <c r="K31" s="390">
        <v>4</v>
      </c>
    </row>
  </sheetData>
  <mergeCells count="8">
    <mergeCell ref="F27:K27"/>
    <mergeCell ref="B7:C9"/>
    <mergeCell ref="D7:J7"/>
    <mergeCell ref="K7:K8"/>
    <mergeCell ref="B1:K1"/>
    <mergeCell ref="B3:K3"/>
    <mergeCell ref="F26:K26"/>
    <mergeCell ref="B2:K2"/>
  </mergeCells>
  <pageMargins left="0.7" right="0.7" top="0.38" bottom="0.75" header="0.3" footer="0.3"/>
  <pageSetup scale="72"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2"/>
  <sheetViews>
    <sheetView showGridLines="0" topLeftCell="E1" zoomScale="85" zoomScaleNormal="85" workbookViewId="0">
      <selection activeCell="K31" sqref="K31"/>
    </sheetView>
  </sheetViews>
  <sheetFormatPr baseColWidth="10" defaultRowHeight="12.75"/>
  <cols>
    <col min="1" max="1" width="1.5703125" style="24" customWidth="1"/>
    <col min="2" max="2" width="4.5703125" style="437" customWidth="1"/>
    <col min="3" max="3" width="60.28515625" style="265" customWidth="1"/>
    <col min="4" max="4" width="13.85546875" style="265" bestFit="1" customWidth="1"/>
    <col min="5" max="5" width="14.42578125" style="265" customWidth="1"/>
    <col min="6" max="6" width="14.5703125" style="265" customWidth="1"/>
    <col min="7" max="7" width="15.5703125" style="265" customWidth="1"/>
    <col min="8" max="10" width="14.140625" style="265" bestFit="1" customWidth="1"/>
    <col min="11" max="11" width="13.85546875" style="265" bestFit="1" customWidth="1"/>
    <col min="12" max="12" width="3.28515625" style="24" customWidth="1"/>
    <col min="13" max="16384" width="11.42578125" style="265"/>
  </cols>
  <sheetData>
    <row r="1" spans="1:12" ht="18.75" customHeight="1">
      <c r="B1" s="865" t="s">
        <v>449</v>
      </c>
      <c r="C1" s="865"/>
      <c r="D1" s="865"/>
      <c r="E1" s="865"/>
      <c r="F1" s="865"/>
      <c r="G1" s="865"/>
      <c r="H1" s="865"/>
      <c r="I1" s="865"/>
      <c r="J1" s="865"/>
      <c r="K1" s="865"/>
    </row>
    <row r="2" spans="1:12" ht="18.75" customHeight="1">
      <c r="B2" s="865" t="s">
        <v>453</v>
      </c>
      <c r="C2" s="865"/>
      <c r="D2" s="865"/>
      <c r="E2" s="865"/>
      <c r="F2" s="865"/>
      <c r="G2" s="865"/>
      <c r="H2" s="865"/>
      <c r="I2" s="865"/>
      <c r="J2" s="865"/>
      <c r="K2" s="865"/>
    </row>
    <row r="3" spans="1:12" ht="18.75" customHeight="1">
      <c r="B3" s="865" t="s">
        <v>1190</v>
      </c>
      <c r="C3" s="865"/>
      <c r="D3" s="865"/>
      <c r="E3" s="865"/>
      <c r="F3" s="865"/>
      <c r="G3" s="865"/>
      <c r="H3" s="865"/>
      <c r="I3" s="865"/>
      <c r="J3" s="865"/>
      <c r="K3" s="865"/>
    </row>
    <row r="4" spans="1:12" s="24" customFormat="1" ht="9" customHeight="1">
      <c r="B4" s="415"/>
      <c r="C4" s="415"/>
      <c r="D4" s="415"/>
      <c r="E4" s="415"/>
      <c r="F4" s="415"/>
      <c r="G4" s="415"/>
      <c r="H4" s="415"/>
      <c r="I4" s="415"/>
      <c r="J4" s="415"/>
      <c r="K4" s="415"/>
    </row>
    <row r="5" spans="1:12" s="24" customFormat="1" ht="21.75" customHeight="1">
      <c r="C5" s="29" t="s">
        <v>3</v>
      </c>
      <c r="D5" s="278" t="s">
        <v>542</v>
      </c>
      <c r="E5" s="278"/>
      <c r="F5" s="416"/>
      <c r="G5" s="416"/>
      <c r="H5" s="416"/>
      <c r="I5" s="416"/>
      <c r="J5" s="416"/>
      <c r="K5" s="417"/>
    </row>
    <row r="6" spans="1:12" s="24" customFormat="1" ht="9" customHeight="1">
      <c r="B6" s="417"/>
      <c r="C6" s="417"/>
      <c r="D6" s="417"/>
      <c r="E6" s="417"/>
      <c r="F6" s="417"/>
      <c r="G6" s="417"/>
      <c r="H6" s="417"/>
      <c r="I6" s="417"/>
      <c r="J6" s="417"/>
      <c r="K6" s="417"/>
    </row>
    <row r="7" spans="1:12">
      <c r="B7" s="963" t="s">
        <v>74</v>
      </c>
      <c r="C7" s="963"/>
      <c r="D7" s="964" t="s">
        <v>222</v>
      </c>
      <c r="E7" s="964"/>
      <c r="F7" s="964"/>
      <c r="G7" s="964"/>
      <c r="H7" s="964"/>
      <c r="I7" s="964"/>
      <c r="J7" s="964"/>
      <c r="K7" s="964" t="s">
        <v>223</v>
      </c>
    </row>
    <row r="8" spans="1:12" ht="25.5">
      <c r="B8" s="963"/>
      <c r="C8" s="963"/>
      <c r="D8" s="510" t="s">
        <v>224</v>
      </c>
      <c r="E8" s="510" t="s">
        <v>225</v>
      </c>
      <c r="F8" s="510" t="s">
        <v>203</v>
      </c>
      <c r="G8" s="510" t="s">
        <v>406</v>
      </c>
      <c r="H8" s="510" t="s">
        <v>204</v>
      </c>
      <c r="I8" s="510" t="s">
        <v>407</v>
      </c>
      <c r="J8" s="510" t="s">
        <v>226</v>
      </c>
      <c r="K8" s="964"/>
    </row>
    <row r="9" spans="1:12">
      <c r="B9" s="963"/>
      <c r="C9" s="963"/>
      <c r="D9" s="510">
        <v>1</v>
      </c>
      <c r="E9" s="510">
        <v>2</v>
      </c>
      <c r="F9" s="510" t="s">
        <v>227</v>
      </c>
      <c r="G9" s="510">
        <v>4</v>
      </c>
      <c r="H9" s="510">
        <v>5</v>
      </c>
      <c r="I9" s="510">
        <v>6</v>
      </c>
      <c r="J9" s="510">
        <v>7</v>
      </c>
      <c r="K9" s="510" t="s">
        <v>464</v>
      </c>
    </row>
    <row r="10" spans="1:12" ht="3" customHeight="1">
      <c r="B10" s="418"/>
      <c r="C10" s="403"/>
      <c r="D10" s="419"/>
      <c r="E10" s="419"/>
      <c r="F10" s="419"/>
      <c r="G10" s="419"/>
      <c r="H10" s="419"/>
      <c r="I10" s="419"/>
      <c r="J10" s="419"/>
      <c r="K10" s="419"/>
    </row>
    <row r="11" spans="1:12" s="421" customFormat="1">
      <c r="A11" s="92"/>
      <c r="B11" s="978" t="s">
        <v>236</v>
      </c>
      <c r="C11" s="979"/>
      <c r="D11" s="420">
        <f>SUM(D12:D20)</f>
        <v>0</v>
      </c>
      <c r="E11" s="420">
        <f t="shared" ref="E11:K11" si="0">SUM(E12:E20)</f>
        <v>0</v>
      </c>
      <c r="F11" s="420">
        <f t="shared" si="0"/>
        <v>0</v>
      </c>
      <c r="G11" s="420">
        <f t="shared" si="0"/>
        <v>0</v>
      </c>
      <c r="H11" s="420">
        <f t="shared" si="0"/>
        <v>0</v>
      </c>
      <c r="I11" s="420">
        <f t="shared" si="0"/>
        <v>0</v>
      </c>
      <c r="J11" s="420">
        <f t="shared" si="0"/>
        <v>0</v>
      </c>
      <c r="K11" s="420">
        <f t="shared" si="0"/>
        <v>0</v>
      </c>
      <c r="L11" s="92"/>
    </row>
    <row r="12" spans="1:12" s="421" customFormat="1">
      <c r="A12" s="92"/>
      <c r="B12" s="422"/>
      <c r="C12" s="423" t="s">
        <v>237</v>
      </c>
      <c r="D12" s="394">
        <v>0</v>
      </c>
      <c r="E12" s="394">
        <v>0</v>
      </c>
      <c r="F12" s="394">
        <f>+D12+E12</f>
        <v>0</v>
      </c>
      <c r="G12" s="394">
        <v>0</v>
      </c>
      <c r="H12" s="394">
        <v>0</v>
      </c>
      <c r="I12" s="394">
        <v>0</v>
      </c>
      <c r="J12" s="394">
        <v>0</v>
      </c>
      <c r="K12" s="394">
        <f t="shared" ref="K12:K19" si="1">+F12-H12</f>
        <v>0</v>
      </c>
      <c r="L12" s="92"/>
    </row>
    <row r="13" spans="1:12" s="421" customFormat="1">
      <c r="A13" s="92"/>
      <c r="B13" s="422"/>
      <c r="C13" s="423" t="s">
        <v>238</v>
      </c>
      <c r="D13" s="424"/>
      <c r="E13" s="424"/>
      <c r="F13" s="425">
        <f t="shared" ref="F13:F29" si="2">+D13+E13</f>
        <v>0</v>
      </c>
      <c r="G13" s="424"/>
      <c r="H13" s="424"/>
      <c r="I13" s="424"/>
      <c r="J13" s="424"/>
      <c r="K13" s="424">
        <f t="shared" si="1"/>
        <v>0</v>
      </c>
      <c r="L13" s="92"/>
    </row>
    <row r="14" spans="1:12" s="421" customFormat="1">
      <c r="A14" s="92"/>
      <c r="B14" s="422"/>
      <c r="C14" s="423" t="s">
        <v>239</v>
      </c>
      <c r="D14" s="424"/>
      <c r="E14" s="424"/>
      <c r="F14" s="425">
        <f t="shared" si="2"/>
        <v>0</v>
      </c>
      <c r="G14" s="424"/>
      <c r="H14" s="424"/>
      <c r="I14" s="424"/>
      <c r="J14" s="424"/>
      <c r="K14" s="424">
        <f t="shared" si="1"/>
        <v>0</v>
      </c>
      <c r="L14" s="92"/>
    </row>
    <row r="15" spans="1:12" s="421" customFormat="1">
      <c r="A15" s="92"/>
      <c r="B15" s="422"/>
      <c r="C15" s="423" t="s">
        <v>240</v>
      </c>
      <c r="D15" s="424"/>
      <c r="E15" s="424"/>
      <c r="F15" s="425">
        <f t="shared" si="2"/>
        <v>0</v>
      </c>
      <c r="G15" s="424"/>
      <c r="H15" s="424"/>
      <c r="I15" s="424"/>
      <c r="J15" s="424"/>
      <c r="K15" s="424">
        <f t="shared" si="1"/>
        <v>0</v>
      </c>
      <c r="L15" s="92"/>
    </row>
    <row r="16" spans="1:12" s="421" customFormat="1">
      <c r="A16" s="92"/>
      <c r="B16" s="422"/>
      <c r="C16" s="423" t="s">
        <v>241</v>
      </c>
      <c r="D16" s="424"/>
      <c r="E16" s="424"/>
      <c r="F16" s="425">
        <f t="shared" si="2"/>
        <v>0</v>
      </c>
      <c r="G16" s="424"/>
      <c r="H16" s="424"/>
      <c r="I16" s="424"/>
      <c r="J16" s="424"/>
      <c r="K16" s="424">
        <f t="shared" si="1"/>
        <v>0</v>
      </c>
      <c r="L16" s="92"/>
    </row>
    <row r="17" spans="1:12" s="421" customFormat="1">
      <c r="A17" s="92"/>
      <c r="B17" s="422"/>
      <c r="C17" s="423" t="s">
        <v>242</v>
      </c>
      <c r="D17" s="424"/>
      <c r="E17" s="424"/>
      <c r="F17" s="425">
        <f t="shared" si="2"/>
        <v>0</v>
      </c>
      <c r="G17" s="424"/>
      <c r="H17" s="424"/>
      <c r="I17" s="424"/>
      <c r="J17" s="424"/>
      <c r="K17" s="424">
        <f t="shared" si="1"/>
        <v>0</v>
      </c>
      <c r="L17" s="92"/>
    </row>
    <row r="18" spans="1:12" s="421" customFormat="1">
      <c r="A18" s="92"/>
      <c r="B18" s="422"/>
      <c r="C18" s="423" t="s">
        <v>243</v>
      </c>
      <c r="D18" s="424"/>
      <c r="E18" s="424"/>
      <c r="F18" s="425">
        <f t="shared" si="2"/>
        <v>0</v>
      </c>
      <c r="G18" s="424"/>
      <c r="H18" s="424"/>
      <c r="I18" s="424"/>
      <c r="J18" s="424"/>
      <c r="K18" s="424">
        <f t="shared" si="1"/>
        <v>0</v>
      </c>
      <c r="L18" s="92"/>
    </row>
    <row r="19" spans="1:12" s="421" customFormat="1">
      <c r="A19" s="92"/>
      <c r="B19" s="422"/>
      <c r="C19" s="423" t="s">
        <v>234</v>
      </c>
      <c r="D19" s="424"/>
      <c r="E19" s="424"/>
      <c r="F19" s="425">
        <f t="shared" si="2"/>
        <v>0</v>
      </c>
      <c r="G19" s="424"/>
      <c r="H19" s="424"/>
      <c r="I19" s="424"/>
      <c r="J19" s="424"/>
      <c r="K19" s="424">
        <f t="shared" si="1"/>
        <v>0</v>
      </c>
      <c r="L19" s="92"/>
    </row>
    <row r="20" spans="1:12" s="421" customFormat="1">
      <c r="A20" s="92"/>
      <c r="B20" s="422"/>
      <c r="C20" s="423"/>
      <c r="D20" s="424"/>
      <c r="E20" s="424"/>
      <c r="F20" s="425">
        <f t="shared" si="2"/>
        <v>0</v>
      </c>
      <c r="G20" s="424"/>
      <c r="H20" s="424"/>
      <c r="I20" s="424"/>
      <c r="J20" s="424"/>
      <c r="K20" s="424"/>
      <c r="L20" s="92"/>
    </row>
    <row r="21" spans="1:12" s="427" customFormat="1">
      <c r="A21" s="426"/>
      <c r="B21" s="978" t="s">
        <v>244</v>
      </c>
      <c r="C21" s="979"/>
      <c r="D21" s="538">
        <f>SUM(D22:D28)</f>
        <v>22497545.579999998</v>
      </c>
      <c r="E21" s="538">
        <f t="shared" ref="E21" si="3">SUM(E22:E28)</f>
        <v>35392899.170000002</v>
      </c>
      <c r="F21" s="425">
        <f t="shared" si="2"/>
        <v>57890444.75</v>
      </c>
      <c r="G21" s="538">
        <f>SUM(G22:G28)</f>
        <v>47127787.719999999</v>
      </c>
      <c r="H21" s="538">
        <f>SUM(H22:H28)</f>
        <v>46033576.520000003</v>
      </c>
      <c r="I21" s="538">
        <f>SUM(I22:I28)</f>
        <v>46033576.520000003</v>
      </c>
      <c r="J21" s="538">
        <f t="shared" ref="J21" si="4">SUM(J22:J28)</f>
        <v>45983831.170000002</v>
      </c>
      <c r="K21" s="538">
        <f>+F21-H21</f>
        <v>11856868.229999997</v>
      </c>
      <c r="L21" s="426"/>
    </row>
    <row r="22" spans="1:12" s="421" customFormat="1">
      <c r="A22" s="92"/>
      <c r="B22" s="422"/>
      <c r="C22" s="423" t="s">
        <v>245</v>
      </c>
      <c r="D22" s="428"/>
      <c r="E22" s="428"/>
      <c r="F22" s="425">
        <f t="shared" si="2"/>
        <v>0</v>
      </c>
      <c r="G22" s="424"/>
      <c r="H22" s="428"/>
      <c r="I22" s="428"/>
      <c r="J22" s="428"/>
      <c r="K22" s="424">
        <f t="shared" ref="K22:K28" si="5">+F22-H22</f>
        <v>0</v>
      </c>
      <c r="L22" s="92"/>
    </row>
    <row r="23" spans="1:12" s="421" customFormat="1">
      <c r="A23" s="92"/>
      <c r="B23" s="422"/>
      <c r="C23" s="423" t="s">
        <v>246</v>
      </c>
      <c r="D23" s="428"/>
      <c r="E23" s="428"/>
      <c r="F23" s="425">
        <f t="shared" si="2"/>
        <v>0</v>
      </c>
      <c r="G23" s="424"/>
      <c r="H23" s="428"/>
      <c r="I23" s="428"/>
      <c r="J23" s="428"/>
      <c r="K23" s="424">
        <f t="shared" si="5"/>
        <v>0</v>
      </c>
      <c r="L23" s="92"/>
    </row>
    <row r="24" spans="1:12" s="421" customFormat="1">
      <c r="A24" s="92"/>
      <c r="B24" s="422"/>
      <c r="C24" s="423" t="s">
        <v>247</v>
      </c>
      <c r="D24" s="428"/>
      <c r="E24" s="428"/>
      <c r="F24" s="425">
        <f t="shared" si="2"/>
        <v>0</v>
      </c>
      <c r="G24" s="424"/>
      <c r="H24" s="428"/>
      <c r="I24" s="428"/>
      <c r="J24" s="428"/>
      <c r="K24" s="424">
        <f t="shared" si="5"/>
        <v>0</v>
      </c>
      <c r="L24" s="92"/>
    </row>
    <row r="25" spans="1:12" s="421" customFormat="1">
      <c r="A25" s="92"/>
      <c r="B25" s="422"/>
      <c r="C25" s="423" t="s">
        <v>248</v>
      </c>
      <c r="D25" s="428"/>
      <c r="E25" s="428"/>
      <c r="F25" s="425">
        <f t="shared" si="2"/>
        <v>0</v>
      </c>
      <c r="G25" s="424"/>
      <c r="H25" s="428"/>
      <c r="I25" s="428"/>
      <c r="J25" s="428"/>
      <c r="K25" s="424">
        <f t="shared" si="5"/>
        <v>0</v>
      </c>
      <c r="L25" s="92"/>
    </row>
    <row r="26" spans="1:12" s="421" customFormat="1">
      <c r="A26" s="92"/>
      <c r="B26" s="422"/>
      <c r="C26" s="423" t="s">
        <v>249</v>
      </c>
      <c r="D26" s="537">
        <v>22497545.579999998</v>
      </c>
      <c r="E26" s="537">
        <v>35392899.170000002</v>
      </c>
      <c r="F26" s="429">
        <f t="shared" si="2"/>
        <v>57890444.75</v>
      </c>
      <c r="G26" s="537">
        <v>47127787.719999999</v>
      </c>
      <c r="H26" s="537">
        <v>46033576.520000003</v>
      </c>
      <c r="I26" s="537">
        <v>46033576.520000003</v>
      </c>
      <c r="J26" s="537">
        <v>45983831.170000002</v>
      </c>
      <c r="K26" s="394">
        <f t="shared" si="5"/>
        <v>11856868.229999997</v>
      </c>
      <c r="L26" s="92"/>
    </row>
    <row r="27" spans="1:12" s="421" customFormat="1">
      <c r="A27" s="92"/>
      <c r="B27" s="422"/>
      <c r="C27" s="423" t="s">
        <v>250</v>
      </c>
      <c r="D27" s="428"/>
      <c r="E27" s="428"/>
      <c r="F27" s="425">
        <f t="shared" si="2"/>
        <v>0</v>
      </c>
      <c r="G27" s="424"/>
      <c r="H27" s="428"/>
      <c r="I27" s="428"/>
      <c r="J27" s="428"/>
      <c r="K27" s="424">
        <f t="shared" si="5"/>
        <v>0</v>
      </c>
      <c r="L27" s="92"/>
    </row>
    <row r="28" spans="1:12" s="421" customFormat="1">
      <c r="A28" s="92"/>
      <c r="B28" s="422"/>
      <c r="C28" s="423" t="s">
        <v>251</v>
      </c>
      <c r="D28" s="428"/>
      <c r="E28" s="428"/>
      <c r="F28" s="425">
        <f t="shared" si="2"/>
        <v>0</v>
      </c>
      <c r="G28" s="424"/>
      <c r="H28" s="428"/>
      <c r="I28" s="428"/>
      <c r="J28" s="428"/>
      <c r="K28" s="424">
        <f t="shared" si="5"/>
        <v>0</v>
      </c>
      <c r="L28" s="92"/>
    </row>
    <row r="29" spans="1:12" s="421" customFormat="1">
      <c r="A29" s="92"/>
      <c r="B29" s="422"/>
      <c r="C29" s="423"/>
      <c r="D29" s="428"/>
      <c r="E29" s="428"/>
      <c r="F29" s="425">
        <f t="shared" si="2"/>
        <v>0</v>
      </c>
      <c r="G29" s="428"/>
      <c r="H29" s="428"/>
      <c r="I29" s="428"/>
      <c r="J29" s="428"/>
      <c r="K29" s="428"/>
      <c r="L29" s="92"/>
    </row>
    <row r="30" spans="1:12" s="427" customFormat="1">
      <c r="A30" s="426"/>
      <c r="B30" s="978" t="s">
        <v>252</v>
      </c>
      <c r="C30" s="979"/>
      <c r="D30" s="425">
        <f>SUM(D31:D39)</f>
        <v>0</v>
      </c>
      <c r="E30" s="425">
        <f>SUM(E31:E39)</f>
        <v>0</v>
      </c>
      <c r="F30" s="425">
        <f>+D30+E30</f>
        <v>0</v>
      </c>
      <c r="G30" s="425"/>
      <c r="H30" s="425">
        <f>SUM(H31:H39)</f>
        <v>0</v>
      </c>
      <c r="I30" s="425"/>
      <c r="J30" s="425">
        <f>SUM(J31:J39)</f>
        <v>0</v>
      </c>
      <c r="K30" s="425">
        <f>+F30-H30-J30</f>
        <v>0</v>
      </c>
      <c r="L30" s="426"/>
    </row>
    <row r="31" spans="1:12" s="421" customFormat="1">
      <c r="A31" s="92"/>
      <c r="B31" s="422"/>
      <c r="C31" s="423" t="s">
        <v>253</v>
      </c>
      <c r="D31" s="429"/>
      <c r="E31" s="429"/>
      <c r="F31" s="429">
        <f t="shared" ref="F31:F39" si="6">+D31+E31</f>
        <v>0</v>
      </c>
      <c r="G31" s="429"/>
      <c r="H31" s="429"/>
      <c r="I31" s="429"/>
      <c r="J31" s="429"/>
      <c r="K31" s="429">
        <f>+F31-H31</f>
        <v>0</v>
      </c>
      <c r="L31" s="92"/>
    </row>
    <row r="32" spans="1:12" s="421" customFormat="1">
      <c r="A32" s="92"/>
      <c r="B32" s="422"/>
      <c r="C32" s="423" t="s">
        <v>254</v>
      </c>
      <c r="D32" s="429"/>
      <c r="E32" s="429">
        <f>660673.36-660673.36</f>
        <v>0</v>
      </c>
      <c r="F32" s="429">
        <f t="shared" si="6"/>
        <v>0</v>
      </c>
      <c r="G32" s="429"/>
      <c r="H32" s="429"/>
      <c r="I32" s="429"/>
      <c r="J32" s="429"/>
      <c r="K32" s="429">
        <f>+F32-H32-J32</f>
        <v>0</v>
      </c>
      <c r="L32" s="92"/>
    </row>
    <row r="33" spans="1:12" s="421" customFormat="1">
      <c r="A33" s="92"/>
      <c r="B33" s="422"/>
      <c r="C33" s="423" t="s">
        <v>255</v>
      </c>
      <c r="D33" s="429"/>
      <c r="E33" s="429"/>
      <c r="F33" s="429">
        <f t="shared" si="6"/>
        <v>0</v>
      </c>
      <c r="G33" s="429"/>
      <c r="H33" s="429"/>
      <c r="I33" s="429"/>
      <c r="J33" s="429"/>
      <c r="K33" s="429">
        <f t="shared" ref="K33:K39" si="7">+F33-H33</f>
        <v>0</v>
      </c>
      <c r="L33" s="92"/>
    </row>
    <row r="34" spans="1:12" s="421" customFormat="1">
      <c r="A34" s="92"/>
      <c r="B34" s="422"/>
      <c r="C34" s="423" t="s">
        <v>256</v>
      </c>
      <c r="D34" s="429"/>
      <c r="E34" s="429"/>
      <c r="F34" s="429">
        <f t="shared" si="6"/>
        <v>0</v>
      </c>
      <c r="G34" s="429"/>
      <c r="H34" s="429"/>
      <c r="I34" s="429"/>
      <c r="J34" s="429"/>
      <c r="K34" s="429">
        <f t="shared" si="7"/>
        <v>0</v>
      </c>
      <c r="L34" s="92"/>
    </row>
    <row r="35" spans="1:12" s="421" customFormat="1">
      <c r="A35" s="92"/>
      <c r="B35" s="422"/>
      <c r="C35" s="423" t="s">
        <v>257</v>
      </c>
      <c r="D35" s="429"/>
      <c r="E35" s="429"/>
      <c r="F35" s="429">
        <f t="shared" si="6"/>
        <v>0</v>
      </c>
      <c r="G35" s="429"/>
      <c r="H35" s="429"/>
      <c r="I35" s="429"/>
      <c r="J35" s="429"/>
      <c r="K35" s="429">
        <f t="shared" si="7"/>
        <v>0</v>
      </c>
      <c r="L35" s="92"/>
    </row>
    <row r="36" spans="1:12" s="421" customFormat="1">
      <c r="A36" s="92"/>
      <c r="B36" s="422"/>
      <c r="C36" s="423" t="s">
        <v>258</v>
      </c>
      <c r="D36" s="429"/>
      <c r="E36" s="429"/>
      <c r="F36" s="429">
        <f t="shared" si="6"/>
        <v>0</v>
      </c>
      <c r="G36" s="429"/>
      <c r="H36" s="429"/>
      <c r="I36" s="429"/>
      <c r="J36" s="429"/>
      <c r="K36" s="429">
        <f t="shared" si="7"/>
        <v>0</v>
      </c>
      <c r="L36" s="92"/>
    </row>
    <row r="37" spans="1:12" s="421" customFormat="1">
      <c r="A37" s="92"/>
      <c r="B37" s="422"/>
      <c r="C37" s="423" t="s">
        <v>259</v>
      </c>
      <c r="D37" s="429"/>
      <c r="E37" s="429"/>
      <c r="F37" s="429">
        <f t="shared" si="6"/>
        <v>0</v>
      </c>
      <c r="G37" s="429"/>
      <c r="H37" s="429"/>
      <c r="I37" s="429"/>
      <c r="J37" s="429"/>
      <c r="K37" s="429">
        <f t="shared" si="7"/>
        <v>0</v>
      </c>
      <c r="L37" s="92"/>
    </row>
    <row r="38" spans="1:12" s="421" customFormat="1">
      <c r="A38" s="92"/>
      <c r="B38" s="422"/>
      <c r="C38" s="423" t="s">
        <v>260</v>
      </c>
      <c r="D38" s="429"/>
      <c r="E38" s="429"/>
      <c r="F38" s="429">
        <f t="shared" si="6"/>
        <v>0</v>
      </c>
      <c r="G38" s="429"/>
      <c r="H38" s="429"/>
      <c r="I38" s="429"/>
      <c r="J38" s="429"/>
      <c r="K38" s="429">
        <f t="shared" si="7"/>
        <v>0</v>
      </c>
      <c r="L38" s="92"/>
    </row>
    <row r="39" spans="1:12" s="421" customFormat="1">
      <c r="A39" s="92"/>
      <c r="B39" s="422"/>
      <c r="C39" s="423" t="s">
        <v>261</v>
      </c>
      <c r="D39" s="429"/>
      <c r="E39" s="429"/>
      <c r="F39" s="429">
        <f t="shared" si="6"/>
        <v>0</v>
      </c>
      <c r="G39" s="429"/>
      <c r="H39" s="429"/>
      <c r="I39" s="429"/>
      <c r="J39" s="429"/>
      <c r="K39" s="429">
        <f t="shared" si="7"/>
        <v>0</v>
      </c>
      <c r="L39" s="92"/>
    </row>
    <row r="40" spans="1:12" s="421" customFormat="1">
      <c r="A40" s="92"/>
      <c r="B40" s="422"/>
      <c r="C40" s="423"/>
      <c r="D40" s="429"/>
      <c r="E40" s="429"/>
      <c r="F40" s="429"/>
      <c r="G40" s="429"/>
      <c r="H40" s="429"/>
      <c r="I40" s="429"/>
      <c r="J40" s="429"/>
      <c r="K40" s="429"/>
      <c r="L40" s="92"/>
    </row>
    <row r="41" spans="1:12" s="427" customFormat="1">
      <c r="A41" s="426"/>
      <c r="B41" s="978" t="s">
        <v>262</v>
      </c>
      <c r="C41" s="979"/>
      <c r="D41" s="425">
        <f>SUM(D42:D45)</f>
        <v>0</v>
      </c>
      <c r="E41" s="425">
        <f>SUM(E42:E45)</f>
        <v>0</v>
      </c>
      <c r="F41" s="425">
        <f>+D41+E41</f>
        <v>0</v>
      </c>
      <c r="G41" s="425"/>
      <c r="H41" s="425">
        <f t="shared" ref="H41:J41" si="8">SUM(H42:H45)</f>
        <v>0</v>
      </c>
      <c r="I41" s="425"/>
      <c r="J41" s="425">
        <f t="shared" si="8"/>
        <v>0</v>
      </c>
      <c r="K41" s="425">
        <f>+F41-H41</f>
        <v>0</v>
      </c>
      <c r="L41" s="426"/>
    </row>
    <row r="42" spans="1:12" s="421" customFormat="1">
      <c r="A42" s="92"/>
      <c r="B42" s="422"/>
      <c r="C42" s="423" t="s">
        <v>263</v>
      </c>
      <c r="D42" s="429"/>
      <c r="E42" s="429"/>
      <c r="F42" s="429">
        <f t="shared" ref="F42:F45" si="9">+D42+E42</f>
        <v>0</v>
      </c>
      <c r="G42" s="429"/>
      <c r="H42" s="429"/>
      <c r="I42" s="429"/>
      <c r="J42" s="429"/>
      <c r="K42" s="429">
        <f>+F42-H42</f>
        <v>0</v>
      </c>
      <c r="L42" s="92"/>
    </row>
    <row r="43" spans="1:12" s="421" customFormat="1" ht="25.5">
      <c r="A43" s="92"/>
      <c r="B43" s="422"/>
      <c r="C43" s="423" t="s">
        <v>264</v>
      </c>
      <c r="D43" s="429"/>
      <c r="E43" s="429"/>
      <c r="F43" s="429">
        <f t="shared" si="9"/>
        <v>0</v>
      </c>
      <c r="G43" s="429"/>
      <c r="H43" s="429"/>
      <c r="I43" s="429"/>
      <c r="J43" s="429"/>
      <c r="K43" s="429">
        <f>+F43-H43</f>
        <v>0</v>
      </c>
      <c r="L43" s="92"/>
    </row>
    <row r="44" spans="1:12" s="421" customFormat="1">
      <c r="A44" s="92"/>
      <c r="B44" s="422"/>
      <c r="C44" s="423" t="s">
        <v>265</v>
      </c>
      <c r="D44" s="429"/>
      <c r="E44" s="429"/>
      <c r="F44" s="429">
        <f t="shared" si="9"/>
        <v>0</v>
      </c>
      <c r="G44" s="429"/>
      <c r="H44" s="429"/>
      <c r="I44" s="429"/>
      <c r="J44" s="429"/>
      <c r="K44" s="429">
        <f>+F44-H44</f>
        <v>0</v>
      </c>
      <c r="L44" s="92"/>
    </row>
    <row r="45" spans="1:12" s="421" customFormat="1">
      <c r="A45" s="92"/>
      <c r="B45" s="422"/>
      <c r="C45" s="423" t="s">
        <v>266</v>
      </c>
      <c r="D45" s="429"/>
      <c r="E45" s="429"/>
      <c r="F45" s="429">
        <f t="shared" si="9"/>
        <v>0</v>
      </c>
      <c r="G45" s="429"/>
      <c r="H45" s="429"/>
      <c r="I45" s="429"/>
      <c r="J45" s="429"/>
      <c r="K45" s="429">
        <f>+F45-H45</f>
        <v>0</v>
      </c>
      <c r="L45" s="92"/>
    </row>
    <row r="46" spans="1:12" s="421" customFormat="1">
      <c r="A46" s="92"/>
      <c r="B46" s="430"/>
      <c r="C46" s="431"/>
      <c r="D46" s="432"/>
      <c r="E46" s="432"/>
      <c r="F46" s="432"/>
      <c r="G46" s="432"/>
      <c r="H46" s="432"/>
      <c r="I46" s="432"/>
      <c r="J46" s="432"/>
      <c r="K46" s="432"/>
      <c r="L46" s="92"/>
    </row>
    <row r="47" spans="1:12" s="427" customFormat="1" ht="14.25" customHeight="1">
      <c r="A47" s="426"/>
      <c r="B47" s="433"/>
      <c r="C47" s="434" t="s">
        <v>228</v>
      </c>
      <c r="D47" s="435">
        <f>+D11+D21+D30+D41</f>
        <v>22497545.579999998</v>
      </c>
      <c r="E47" s="435">
        <f t="shared" ref="E47:K47" si="10">+E11+E21+E30+E41</f>
        <v>35392899.170000002</v>
      </c>
      <c r="F47" s="435">
        <f t="shared" si="10"/>
        <v>57890444.75</v>
      </c>
      <c r="G47" s="435">
        <f t="shared" si="10"/>
        <v>47127787.719999999</v>
      </c>
      <c r="H47" s="435">
        <f t="shared" si="10"/>
        <v>46033576.520000003</v>
      </c>
      <c r="I47" s="435">
        <f t="shared" si="10"/>
        <v>46033576.520000003</v>
      </c>
      <c r="J47" s="435">
        <f t="shared" si="10"/>
        <v>45983831.170000002</v>
      </c>
      <c r="K47" s="435">
        <f t="shared" si="10"/>
        <v>11856868.229999997</v>
      </c>
      <c r="L47" s="426"/>
    </row>
    <row r="49" spans="2:11">
      <c r="B49" s="24" t="s">
        <v>76</v>
      </c>
      <c r="F49" s="436" t="str">
        <f>IF(F47=CAdmon!F22," ","ERROR")</f>
        <v xml:space="preserve"> </v>
      </c>
      <c r="G49" s="436"/>
      <c r="H49" s="436" t="str">
        <f>IF(H47=CAdmon!H22," ","ERROR")</f>
        <v xml:space="preserve"> </v>
      </c>
      <c r="I49" s="436"/>
      <c r="J49" s="436" t="str">
        <f>IF(J47=CAdmon!J22," ","ERROR")</f>
        <v xml:space="preserve"> </v>
      </c>
      <c r="K49" s="436" t="str">
        <f>IF(K47=CAdmon!K22," ","ERROR")</f>
        <v xml:space="preserve"> </v>
      </c>
    </row>
    <row r="52" spans="2:11">
      <c r="C52" s="271"/>
      <c r="F52" s="269"/>
      <c r="G52" s="271"/>
      <c r="H52" s="271"/>
      <c r="I52" s="271"/>
      <c r="J52" s="271"/>
      <c r="K52" s="269"/>
    </row>
    <row r="53" spans="2:11">
      <c r="C53" s="502" t="s">
        <v>543</v>
      </c>
      <c r="F53" s="879" t="s">
        <v>545</v>
      </c>
      <c r="G53" s="879"/>
      <c r="H53" s="879"/>
      <c r="I53" s="879"/>
      <c r="J53" s="879"/>
      <c r="K53" s="879"/>
    </row>
    <row r="54" spans="2:11">
      <c r="C54" s="502" t="s">
        <v>544</v>
      </c>
      <c r="F54" s="977" t="s">
        <v>546</v>
      </c>
      <c r="G54" s="977"/>
      <c r="H54" s="977"/>
      <c r="I54" s="977"/>
      <c r="J54" s="977"/>
      <c r="K54" s="977"/>
    </row>
    <row r="62" spans="2:11">
      <c r="K62" s="390">
        <v>5</v>
      </c>
    </row>
  </sheetData>
  <mergeCells count="12">
    <mergeCell ref="B7:C9"/>
    <mergeCell ref="D7:J7"/>
    <mergeCell ref="K7:K8"/>
    <mergeCell ref="B1:K1"/>
    <mergeCell ref="B2:K2"/>
    <mergeCell ref="B3:K3"/>
    <mergeCell ref="F54:K54"/>
    <mergeCell ref="F53:K53"/>
    <mergeCell ref="B11:C11"/>
    <mergeCell ref="B21:C21"/>
    <mergeCell ref="B30:C30"/>
    <mergeCell ref="B41:C41"/>
  </mergeCells>
  <pageMargins left="0.70866141732283472" right="0.70866141732283472" top="0.39370078740157483" bottom="0.74803149606299213" header="0.31496062992125984" footer="0.31496062992125984"/>
  <pageSetup scale="65" orientation="landscape" r:id="rId1"/>
  <ignoredErrors>
    <ignoredError sqref="F30:F39 F41:F45" formula="1"/>
  </ignoredError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showGridLines="0" zoomScale="85" zoomScaleNormal="85" workbookViewId="0">
      <selection activeCell="B4" sqref="B4"/>
    </sheetView>
  </sheetViews>
  <sheetFormatPr baseColWidth="10" defaultRowHeight="12.75"/>
  <cols>
    <col min="1" max="1" width="3" style="265" customWidth="1"/>
    <col min="2" max="2" width="18.5703125" style="265" customWidth="1"/>
    <col min="3" max="3" width="19" style="265" customWidth="1"/>
    <col min="4" max="7" width="11.42578125" style="265"/>
    <col min="8" max="8" width="13.42578125" style="265" customWidth="1"/>
    <col min="9" max="9" width="10" style="265" customWidth="1"/>
    <col min="10" max="16384" width="11.42578125" style="265"/>
  </cols>
  <sheetData>
    <row r="1" spans="1:9" ht="17.25" customHeight="1">
      <c r="A1" s="24"/>
      <c r="B1" s="865" t="s">
        <v>449</v>
      </c>
      <c r="C1" s="865"/>
      <c r="D1" s="865"/>
      <c r="E1" s="865"/>
      <c r="F1" s="865"/>
      <c r="G1" s="865"/>
      <c r="H1" s="865"/>
      <c r="I1" s="865"/>
    </row>
    <row r="2" spans="1:9" ht="17.25" customHeight="1">
      <c r="A2" s="24"/>
      <c r="B2" s="865" t="s">
        <v>454</v>
      </c>
      <c r="C2" s="865"/>
      <c r="D2" s="865"/>
      <c r="E2" s="865"/>
      <c r="F2" s="865"/>
      <c r="G2" s="865"/>
      <c r="H2" s="865"/>
      <c r="I2" s="865"/>
    </row>
    <row r="3" spans="1:9" ht="17.25" customHeight="1">
      <c r="A3" s="24"/>
      <c r="B3" s="865" t="s">
        <v>1189</v>
      </c>
      <c r="C3" s="865"/>
      <c r="D3" s="865"/>
      <c r="E3" s="865"/>
      <c r="F3" s="865"/>
      <c r="G3" s="865"/>
      <c r="H3" s="865"/>
      <c r="I3" s="865"/>
    </row>
    <row r="4" spans="1:9">
      <c r="A4" s="24"/>
      <c r="B4" s="24"/>
      <c r="C4" s="24"/>
      <c r="D4" s="24"/>
      <c r="E4" s="24"/>
      <c r="F4" s="24"/>
      <c r="G4" s="24"/>
      <c r="H4" s="24"/>
      <c r="I4" s="24"/>
    </row>
    <row r="5" spans="1:9">
      <c r="A5" s="24"/>
      <c r="B5" s="24"/>
      <c r="C5" s="24"/>
      <c r="D5" s="29" t="s">
        <v>3</v>
      </c>
      <c r="E5" s="278" t="s">
        <v>542</v>
      </c>
      <c r="F5" s="278"/>
      <c r="G5" s="416"/>
      <c r="H5" s="416"/>
      <c r="I5" s="416"/>
    </row>
    <row r="6" spans="1:9">
      <c r="A6" s="24"/>
      <c r="B6" s="24"/>
      <c r="C6" s="24"/>
      <c r="D6" s="24"/>
      <c r="E6" s="24"/>
      <c r="F6" s="24"/>
      <c r="G6" s="24"/>
      <c r="H6" s="24"/>
      <c r="I6" s="24"/>
    </row>
    <row r="7" spans="1:9">
      <c r="A7" s="24"/>
      <c r="B7" s="980" t="s">
        <v>410</v>
      </c>
      <c r="C7" s="980"/>
      <c r="D7" s="980" t="s">
        <v>411</v>
      </c>
      <c r="E7" s="980"/>
      <c r="F7" s="980" t="s">
        <v>412</v>
      </c>
      <c r="G7" s="980"/>
      <c r="H7" s="980" t="s">
        <v>413</v>
      </c>
      <c r="I7" s="980"/>
    </row>
    <row r="8" spans="1:9">
      <c r="A8" s="24"/>
      <c r="B8" s="980"/>
      <c r="C8" s="980"/>
      <c r="D8" s="980" t="s">
        <v>414</v>
      </c>
      <c r="E8" s="980"/>
      <c r="F8" s="980" t="s">
        <v>415</v>
      </c>
      <c r="G8" s="980"/>
      <c r="H8" s="980" t="s">
        <v>416</v>
      </c>
      <c r="I8" s="980"/>
    </row>
    <row r="9" spans="1:9">
      <c r="A9" s="24"/>
      <c r="B9" s="985" t="s">
        <v>417</v>
      </c>
      <c r="C9" s="865"/>
      <c r="D9" s="865"/>
      <c r="E9" s="865"/>
      <c r="F9" s="865"/>
      <c r="G9" s="865"/>
      <c r="H9" s="865"/>
      <c r="I9" s="986"/>
    </row>
    <row r="10" spans="1:9">
      <c r="A10" s="24"/>
      <c r="B10" s="981"/>
      <c r="C10" s="981"/>
      <c r="D10" s="981"/>
      <c r="E10" s="981"/>
      <c r="F10" s="981"/>
      <c r="G10" s="981"/>
      <c r="H10" s="983">
        <f>+D10-F10</f>
        <v>0</v>
      </c>
      <c r="I10" s="984"/>
    </row>
    <row r="11" spans="1:9">
      <c r="A11" s="24"/>
      <c r="B11" s="981"/>
      <c r="C11" s="981"/>
      <c r="D11" s="982"/>
      <c r="E11" s="982"/>
      <c r="F11" s="982"/>
      <c r="G11" s="982"/>
      <c r="H11" s="983">
        <f t="shared" ref="H11:H19" si="0">+D11-F11</f>
        <v>0</v>
      </c>
      <c r="I11" s="984"/>
    </row>
    <row r="12" spans="1:9">
      <c r="A12" s="24"/>
      <c r="B12" s="981"/>
      <c r="C12" s="981"/>
      <c r="D12" s="982"/>
      <c r="E12" s="982"/>
      <c r="F12" s="982"/>
      <c r="G12" s="982"/>
      <c r="H12" s="983">
        <f t="shared" si="0"/>
        <v>0</v>
      </c>
      <c r="I12" s="984"/>
    </row>
    <row r="13" spans="1:9">
      <c r="A13" s="24"/>
      <c r="B13" s="981"/>
      <c r="C13" s="981"/>
      <c r="D13" s="982"/>
      <c r="E13" s="982"/>
      <c r="F13" s="982"/>
      <c r="G13" s="982"/>
      <c r="H13" s="983">
        <f t="shared" si="0"/>
        <v>0</v>
      </c>
      <c r="I13" s="984"/>
    </row>
    <row r="14" spans="1:9">
      <c r="A14" s="24"/>
      <c r="B14" s="981"/>
      <c r="C14" s="981"/>
      <c r="D14" s="982"/>
      <c r="E14" s="982"/>
      <c r="F14" s="982"/>
      <c r="G14" s="982"/>
      <c r="H14" s="983">
        <f t="shared" si="0"/>
        <v>0</v>
      </c>
      <c r="I14" s="984"/>
    </row>
    <row r="15" spans="1:9">
      <c r="A15" s="24"/>
      <c r="B15" s="981"/>
      <c r="C15" s="981"/>
      <c r="D15" s="982"/>
      <c r="E15" s="982"/>
      <c r="F15" s="982"/>
      <c r="G15" s="982"/>
      <c r="H15" s="983">
        <f t="shared" si="0"/>
        <v>0</v>
      </c>
      <c r="I15" s="984"/>
    </row>
    <row r="16" spans="1:9">
      <c r="A16" s="24"/>
      <c r="B16" s="981"/>
      <c r="C16" s="981"/>
      <c r="D16" s="982"/>
      <c r="E16" s="982"/>
      <c r="F16" s="982"/>
      <c r="G16" s="982"/>
      <c r="H16" s="983">
        <f t="shared" si="0"/>
        <v>0</v>
      </c>
      <c r="I16" s="984"/>
    </row>
    <row r="17" spans="1:9">
      <c r="A17" s="24"/>
      <c r="B17" s="981"/>
      <c r="C17" s="981"/>
      <c r="D17" s="982"/>
      <c r="E17" s="982"/>
      <c r="F17" s="982"/>
      <c r="G17" s="982"/>
      <c r="H17" s="983">
        <f t="shared" si="0"/>
        <v>0</v>
      </c>
      <c r="I17" s="984"/>
    </row>
    <row r="18" spans="1:9">
      <c r="A18" s="24"/>
      <c r="B18" s="981"/>
      <c r="C18" s="981"/>
      <c r="D18" s="982"/>
      <c r="E18" s="982"/>
      <c r="F18" s="982"/>
      <c r="G18" s="982"/>
      <c r="H18" s="983">
        <f t="shared" si="0"/>
        <v>0</v>
      </c>
      <c r="I18" s="984"/>
    </row>
    <row r="19" spans="1:9">
      <c r="A19" s="24"/>
      <c r="B19" s="981" t="s">
        <v>418</v>
      </c>
      <c r="C19" s="981"/>
      <c r="D19" s="982">
        <f>SUM(D10:E18)</f>
        <v>0</v>
      </c>
      <c r="E19" s="982"/>
      <c r="F19" s="982">
        <f>SUM(F10:G18)</f>
        <v>0</v>
      </c>
      <c r="G19" s="982"/>
      <c r="H19" s="983">
        <f t="shared" si="0"/>
        <v>0</v>
      </c>
      <c r="I19" s="984"/>
    </row>
    <row r="20" spans="1:9">
      <c r="A20" s="24"/>
      <c r="B20" s="981"/>
      <c r="C20" s="981"/>
      <c r="D20" s="981"/>
      <c r="E20" s="981"/>
      <c r="F20" s="981"/>
      <c r="G20" s="981"/>
      <c r="H20" s="981"/>
      <c r="I20" s="981"/>
    </row>
    <row r="21" spans="1:9">
      <c r="A21" s="24"/>
      <c r="B21" s="985" t="s">
        <v>419</v>
      </c>
      <c r="C21" s="865"/>
      <c r="D21" s="865"/>
      <c r="E21" s="865"/>
      <c r="F21" s="865"/>
      <c r="G21" s="865"/>
      <c r="H21" s="865"/>
      <c r="I21" s="986"/>
    </row>
    <row r="22" spans="1:9">
      <c r="A22" s="24"/>
      <c r="B22" s="981"/>
      <c r="C22" s="981"/>
      <c r="D22" s="981"/>
      <c r="E22" s="981"/>
      <c r="F22" s="981"/>
      <c r="G22" s="981"/>
      <c r="H22" s="981"/>
      <c r="I22" s="981"/>
    </row>
    <row r="23" spans="1:9">
      <c r="A23" s="24"/>
      <c r="B23" s="981"/>
      <c r="C23" s="981"/>
      <c r="D23" s="982"/>
      <c r="E23" s="982"/>
      <c r="F23" s="982"/>
      <c r="G23" s="982"/>
      <c r="H23" s="983">
        <f>+D23-F23</f>
        <v>0</v>
      </c>
      <c r="I23" s="984"/>
    </row>
    <row r="24" spans="1:9">
      <c r="A24" s="24"/>
      <c r="B24" s="981"/>
      <c r="C24" s="981"/>
      <c r="D24" s="982"/>
      <c r="E24" s="982"/>
      <c r="F24" s="982"/>
      <c r="G24" s="982"/>
      <c r="H24" s="983">
        <f>+D24-F24</f>
        <v>0</v>
      </c>
      <c r="I24" s="984"/>
    </row>
    <row r="25" spans="1:9">
      <c r="A25" s="24"/>
      <c r="B25" s="981"/>
      <c r="C25" s="981"/>
      <c r="D25" s="982"/>
      <c r="E25" s="982"/>
      <c r="F25" s="982"/>
      <c r="G25" s="982"/>
      <c r="H25" s="983">
        <f t="shared" ref="H25:H30" si="1">+D25-F25</f>
        <v>0</v>
      </c>
      <c r="I25" s="984"/>
    </row>
    <row r="26" spans="1:9">
      <c r="A26" s="24"/>
      <c r="B26" s="981"/>
      <c r="C26" s="981"/>
      <c r="D26" s="982"/>
      <c r="E26" s="982"/>
      <c r="F26" s="982"/>
      <c r="G26" s="982"/>
      <c r="H26" s="983">
        <f t="shared" si="1"/>
        <v>0</v>
      </c>
      <c r="I26" s="984"/>
    </row>
    <row r="27" spans="1:9">
      <c r="A27" s="24"/>
      <c r="B27" s="981"/>
      <c r="C27" s="981"/>
      <c r="D27" s="982"/>
      <c r="E27" s="982"/>
      <c r="F27" s="982"/>
      <c r="G27" s="982"/>
      <c r="H27" s="983">
        <f t="shared" si="1"/>
        <v>0</v>
      </c>
      <c r="I27" s="984"/>
    </row>
    <row r="28" spans="1:9">
      <c r="A28" s="24"/>
      <c r="B28" s="981"/>
      <c r="C28" s="981"/>
      <c r="D28" s="982"/>
      <c r="E28" s="982"/>
      <c r="F28" s="982"/>
      <c r="G28" s="982"/>
      <c r="H28" s="983">
        <f t="shared" si="1"/>
        <v>0</v>
      </c>
      <c r="I28" s="984"/>
    </row>
    <row r="29" spans="1:9">
      <c r="A29" s="24"/>
      <c r="B29" s="981"/>
      <c r="C29" s="981"/>
      <c r="D29" s="982"/>
      <c r="E29" s="982"/>
      <c r="F29" s="982"/>
      <c r="G29" s="982"/>
      <c r="H29" s="983">
        <f t="shared" si="1"/>
        <v>0</v>
      </c>
      <c r="I29" s="984"/>
    </row>
    <row r="30" spans="1:9">
      <c r="A30" s="24"/>
      <c r="B30" s="981"/>
      <c r="C30" s="981"/>
      <c r="D30" s="982"/>
      <c r="E30" s="982"/>
      <c r="F30" s="982"/>
      <c r="G30" s="982"/>
      <c r="H30" s="983">
        <f t="shared" si="1"/>
        <v>0</v>
      </c>
      <c r="I30" s="984"/>
    </row>
    <row r="31" spans="1:9">
      <c r="A31" s="24"/>
      <c r="B31" s="981" t="s">
        <v>420</v>
      </c>
      <c r="C31" s="981"/>
      <c r="D31" s="982">
        <f>SUM(D22:E30)</f>
        <v>0</v>
      </c>
      <c r="E31" s="982"/>
      <c r="F31" s="982">
        <f>SUM(F22:G30)</f>
        <v>0</v>
      </c>
      <c r="G31" s="982"/>
      <c r="H31" s="982">
        <f>+D31-F31</f>
        <v>0</v>
      </c>
      <c r="I31" s="982"/>
    </row>
    <row r="32" spans="1:9">
      <c r="A32" s="24"/>
      <c r="B32" s="981"/>
      <c r="C32" s="981"/>
      <c r="D32" s="982"/>
      <c r="E32" s="982"/>
      <c r="F32" s="982"/>
      <c r="G32" s="982"/>
      <c r="H32" s="982"/>
      <c r="I32" s="982"/>
    </row>
    <row r="33" spans="1:9">
      <c r="A33" s="24"/>
      <c r="B33" s="987" t="s">
        <v>134</v>
      </c>
      <c r="C33" s="988"/>
      <c r="D33" s="983">
        <f>+D19+D31</f>
        <v>0</v>
      </c>
      <c r="E33" s="984"/>
      <c r="F33" s="983">
        <f>+F19+F31</f>
        <v>0</v>
      </c>
      <c r="G33" s="984"/>
      <c r="H33" s="983">
        <f>+H19+H31</f>
        <v>0</v>
      </c>
      <c r="I33" s="984"/>
    </row>
    <row r="34" spans="1:9">
      <c r="A34" s="24"/>
      <c r="B34" s="24"/>
      <c r="C34" s="24"/>
      <c r="D34" s="24"/>
      <c r="E34" s="24"/>
      <c r="F34" s="24"/>
      <c r="G34" s="24"/>
      <c r="H34" s="24"/>
      <c r="I34" s="24"/>
    </row>
    <row r="35" spans="1:9">
      <c r="B35" s="24" t="s">
        <v>76</v>
      </c>
    </row>
    <row r="36" spans="1:9">
      <c r="B36" s="24"/>
    </row>
    <row r="37" spans="1:9">
      <c r="B37" s="24"/>
    </row>
    <row r="38" spans="1:9">
      <c r="B38" s="271"/>
      <c r="C38" s="271"/>
      <c r="D38" s="271"/>
      <c r="F38" s="271"/>
      <c r="G38" s="271"/>
      <c r="H38" s="271"/>
      <c r="I38" s="271"/>
    </row>
    <row r="39" spans="1:9">
      <c r="B39" s="873" t="s">
        <v>543</v>
      </c>
      <c r="C39" s="873"/>
      <c r="D39" s="873"/>
      <c r="F39" s="873" t="s">
        <v>545</v>
      </c>
      <c r="G39" s="873"/>
      <c r="H39" s="873"/>
      <c r="I39" s="873"/>
    </row>
    <row r="40" spans="1:9">
      <c r="B40" s="869" t="s">
        <v>544</v>
      </c>
      <c r="C40" s="869"/>
      <c r="D40" s="869"/>
      <c r="F40" s="869" t="s">
        <v>546</v>
      </c>
      <c r="G40" s="869"/>
      <c r="H40" s="869"/>
      <c r="I40" s="869"/>
    </row>
    <row r="47" spans="1:9">
      <c r="I47" s="390">
        <v>6</v>
      </c>
    </row>
  </sheetData>
  <mergeCells count="109">
    <mergeCell ref="B39:D39"/>
    <mergeCell ref="B40:D40"/>
    <mergeCell ref="F39:I39"/>
    <mergeCell ref="F40:I40"/>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1:I21"/>
    <mergeCell ref="B22:C22"/>
    <mergeCell ref="D22:E22"/>
    <mergeCell ref="F22:G22"/>
    <mergeCell ref="H22:I22"/>
    <mergeCell ref="B23:C23"/>
    <mergeCell ref="D23:E23"/>
    <mergeCell ref="F23:G23"/>
    <mergeCell ref="H23:I23"/>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2:C12"/>
    <mergeCell ref="D12:E12"/>
    <mergeCell ref="F12:G12"/>
    <mergeCell ref="H12:I12"/>
    <mergeCell ref="B8:C8"/>
    <mergeCell ref="D8:E8"/>
    <mergeCell ref="F8:G8"/>
    <mergeCell ref="H8:I8"/>
    <mergeCell ref="B9:I9"/>
    <mergeCell ref="B10:C10"/>
    <mergeCell ref="D10:E10"/>
    <mergeCell ref="F10:G10"/>
    <mergeCell ref="H10:I10"/>
    <mergeCell ref="B1:I1"/>
    <mergeCell ref="B2:I2"/>
    <mergeCell ref="B3:I3"/>
    <mergeCell ref="B7:C7"/>
    <mergeCell ref="D7:E7"/>
    <mergeCell ref="F7:G7"/>
    <mergeCell ref="H7:I7"/>
    <mergeCell ref="B11:C11"/>
    <mergeCell ref="D11:E11"/>
    <mergeCell ref="F11:G11"/>
    <mergeCell ref="H11:I11"/>
  </mergeCells>
  <pageMargins left="0.70866141732283472" right="0.70866141732283472" top="0.74803149606299213" bottom="0.74803149606299213" header="0.31496062992125984" footer="0.31496062992125984"/>
  <pageSetup scale="8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zoomScale="85" zoomScaleNormal="85" workbookViewId="0">
      <selection activeCell="A4" sqref="A4"/>
    </sheetView>
  </sheetViews>
  <sheetFormatPr baseColWidth="10" defaultRowHeight="12.75"/>
  <cols>
    <col min="1" max="1" width="47.85546875" style="265" customWidth="1"/>
    <col min="2" max="2" width="2" style="265" customWidth="1"/>
    <col min="3" max="3" width="24.85546875" style="265" customWidth="1"/>
    <col min="4" max="4" width="25.5703125" style="265" customWidth="1"/>
    <col min="5" max="16384" width="11.42578125" style="265"/>
  </cols>
  <sheetData>
    <row r="1" spans="1:4" ht="18" customHeight="1">
      <c r="A1" s="989" t="s">
        <v>449</v>
      </c>
      <c r="B1" s="990"/>
      <c r="C1" s="990"/>
      <c r="D1" s="991"/>
    </row>
    <row r="2" spans="1:4" ht="18" customHeight="1">
      <c r="A2" s="985" t="s">
        <v>455</v>
      </c>
      <c r="B2" s="865"/>
      <c r="C2" s="865"/>
      <c r="D2" s="986"/>
    </row>
    <row r="3" spans="1:4" ht="18" customHeight="1">
      <c r="A3" s="992" t="s">
        <v>1191</v>
      </c>
      <c r="B3" s="993"/>
      <c r="C3" s="993"/>
      <c r="D3" s="994"/>
    </row>
    <row r="4" spans="1:4">
      <c r="A4" s="24"/>
      <c r="B4" s="24"/>
      <c r="C4" s="24"/>
    </row>
    <row r="5" spans="1:4">
      <c r="A5" s="29" t="s">
        <v>3</v>
      </c>
      <c r="B5" s="277"/>
      <c r="C5" s="844" t="s">
        <v>542</v>
      </c>
      <c r="D5" s="844"/>
    </row>
    <row r="6" spans="1:4">
      <c r="A6" s="24"/>
      <c r="B6" s="24"/>
      <c r="C6" s="24"/>
    </row>
    <row r="7" spans="1:4">
      <c r="A7" s="438" t="s">
        <v>410</v>
      </c>
      <c r="B7" s="438"/>
      <c r="C7" s="438" t="s">
        <v>204</v>
      </c>
      <c r="D7" s="438" t="s">
        <v>226</v>
      </c>
    </row>
    <row r="8" spans="1:4">
      <c r="A8" s="995" t="s">
        <v>417</v>
      </c>
      <c r="B8" s="996"/>
      <c r="C8" s="997"/>
      <c r="D8" s="998"/>
    </row>
    <row r="9" spans="1:4">
      <c r="A9" s="439"/>
      <c r="B9" s="508"/>
      <c r="C9" s="439"/>
      <c r="D9" s="440"/>
    </row>
    <row r="10" spans="1:4">
      <c r="A10" s="439"/>
      <c r="B10" s="508"/>
      <c r="C10" s="439"/>
      <c r="D10" s="440"/>
    </row>
    <row r="11" spans="1:4">
      <c r="A11" s="439"/>
      <c r="B11" s="508"/>
      <c r="C11" s="439"/>
      <c r="D11" s="440"/>
    </row>
    <row r="12" spans="1:4">
      <c r="A12" s="439"/>
      <c r="B12" s="508"/>
      <c r="C12" s="439"/>
      <c r="D12" s="440"/>
    </row>
    <row r="13" spans="1:4">
      <c r="A13" s="439"/>
      <c r="B13" s="508"/>
      <c r="C13" s="439"/>
      <c r="D13" s="440"/>
    </row>
    <row r="14" spans="1:4">
      <c r="A14" s="439"/>
      <c r="B14" s="508"/>
      <c r="C14" s="439"/>
      <c r="D14" s="440"/>
    </row>
    <row r="15" spans="1:4">
      <c r="A15" s="439"/>
      <c r="B15" s="508"/>
      <c r="C15" s="439"/>
      <c r="D15" s="440"/>
    </row>
    <row r="16" spans="1:4">
      <c r="A16" s="439"/>
      <c r="B16" s="508"/>
      <c r="C16" s="439"/>
      <c r="D16" s="440"/>
    </row>
    <row r="17" spans="1:4">
      <c r="A17" s="439"/>
      <c r="B17" s="508"/>
      <c r="C17" s="439"/>
      <c r="D17" s="440"/>
    </row>
    <row r="18" spans="1:4">
      <c r="A18" s="439"/>
      <c r="B18" s="508"/>
      <c r="C18" s="439"/>
      <c r="D18" s="440"/>
    </row>
    <row r="19" spans="1:4">
      <c r="A19" s="511" t="s">
        <v>421</v>
      </c>
      <c r="B19" s="37"/>
      <c r="C19" s="439">
        <f>SUM(C9:C18)</f>
        <v>0</v>
      </c>
      <c r="D19" s="439">
        <f>SUM(D9:D18)</f>
        <v>0</v>
      </c>
    </row>
    <row r="20" spans="1:4">
      <c r="A20" s="439"/>
      <c r="B20" s="508"/>
      <c r="C20" s="439"/>
      <c r="D20" s="440"/>
    </row>
    <row r="21" spans="1:4">
      <c r="A21" s="995" t="s">
        <v>419</v>
      </c>
      <c r="B21" s="999"/>
      <c r="C21" s="997"/>
      <c r="D21" s="998"/>
    </row>
    <row r="22" spans="1:4">
      <c r="A22" s="439"/>
      <c r="B22" s="508"/>
      <c r="C22" s="439"/>
      <c r="D22" s="440"/>
    </row>
    <row r="23" spans="1:4">
      <c r="A23" s="439"/>
      <c r="B23" s="508"/>
      <c r="C23" s="439"/>
      <c r="D23" s="440"/>
    </row>
    <row r="24" spans="1:4">
      <c r="A24" s="439"/>
      <c r="B24" s="508"/>
      <c r="C24" s="439"/>
      <c r="D24" s="440"/>
    </row>
    <row r="25" spans="1:4">
      <c r="A25" s="439"/>
      <c r="B25" s="508"/>
      <c r="C25" s="439"/>
      <c r="D25" s="440"/>
    </row>
    <row r="26" spans="1:4">
      <c r="A26" s="439"/>
      <c r="B26" s="508"/>
      <c r="C26" s="439"/>
      <c r="D26" s="440"/>
    </row>
    <row r="27" spans="1:4">
      <c r="A27" s="439"/>
      <c r="B27" s="508"/>
      <c r="C27" s="439"/>
      <c r="D27" s="440"/>
    </row>
    <row r="28" spans="1:4">
      <c r="A28" s="439"/>
      <c r="B28" s="508"/>
      <c r="C28" s="439"/>
      <c r="D28" s="440"/>
    </row>
    <row r="29" spans="1:4">
      <c r="A29" s="439"/>
      <c r="B29" s="508"/>
      <c r="C29" s="439"/>
      <c r="D29" s="440"/>
    </row>
    <row r="30" spans="1:4">
      <c r="A30" s="439"/>
      <c r="B30" s="508"/>
      <c r="C30" s="439"/>
      <c r="D30" s="440"/>
    </row>
    <row r="31" spans="1:4">
      <c r="A31" s="439"/>
      <c r="B31" s="508"/>
      <c r="C31" s="439"/>
      <c r="D31" s="440"/>
    </row>
    <row r="32" spans="1:4">
      <c r="A32" s="439"/>
      <c r="B32" s="508"/>
      <c r="C32" s="439"/>
      <c r="D32" s="440"/>
    </row>
    <row r="33" spans="1:4">
      <c r="A33" s="439"/>
      <c r="B33" s="508"/>
      <c r="C33" s="439"/>
      <c r="D33" s="440"/>
    </row>
    <row r="34" spans="1:4">
      <c r="A34" s="511" t="s">
        <v>422</v>
      </c>
      <c r="B34" s="37"/>
      <c r="C34" s="439">
        <f>SUM(C22:C33)</f>
        <v>0</v>
      </c>
      <c r="D34" s="439">
        <f>SUM(D22:D33)</f>
        <v>0</v>
      </c>
    </row>
    <row r="35" spans="1:4">
      <c r="A35" s="439"/>
      <c r="B35" s="508"/>
      <c r="C35" s="439"/>
      <c r="D35" s="440"/>
    </row>
    <row r="36" spans="1:4">
      <c r="A36" s="511" t="s">
        <v>134</v>
      </c>
      <c r="B36" s="441"/>
      <c r="C36" s="512">
        <f>+C19+C34</f>
        <v>0</v>
      </c>
      <c r="D36" s="512">
        <f>+D19+D34</f>
        <v>0</v>
      </c>
    </row>
    <row r="38" spans="1:4">
      <c r="A38" s="24" t="s">
        <v>76</v>
      </c>
    </row>
    <row r="39" spans="1:4">
      <c r="A39" s="24"/>
    </row>
    <row r="40" spans="1:4">
      <c r="A40" s="24"/>
    </row>
    <row r="41" spans="1:4">
      <c r="A41" s="24"/>
    </row>
    <row r="42" spans="1:4">
      <c r="A42" s="24"/>
    </row>
    <row r="43" spans="1:4">
      <c r="A43" s="24"/>
    </row>
    <row r="44" spans="1:4">
      <c r="A44" s="269"/>
      <c r="B44" s="269"/>
      <c r="C44" s="356"/>
      <c r="D44" s="356"/>
    </row>
    <row r="45" spans="1:4">
      <c r="A45" s="501" t="s">
        <v>543</v>
      </c>
      <c r="B45" s="501"/>
      <c r="C45" s="908" t="s">
        <v>1187</v>
      </c>
      <c r="D45" s="908"/>
    </row>
    <row r="46" spans="1:4">
      <c r="A46" s="502" t="s">
        <v>544</v>
      </c>
      <c r="B46" s="502"/>
      <c r="C46" s="869" t="s">
        <v>652</v>
      </c>
      <c r="D46" s="869"/>
    </row>
    <row r="49" spans="4:4">
      <c r="D49" s="390">
        <v>7</v>
      </c>
    </row>
  </sheetData>
  <mergeCells count="8">
    <mergeCell ref="A1:D1"/>
    <mergeCell ref="C45:D45"/>
    <mergeCell ref="C46:D46"/>
    <mergeCell ref="A2:D2"/>
    <mergeCell ref="A3:D3"/>
    <mergeCell ref="A8:D8"/>
    <mergeCell ref="A21:D21"/>
    <mergeCell ref="C5:D5"/>
  </mergeCells>
  <pageMargins left="0.70866141732283472" right="0.70866141732283472" top="0.74803149606299213" bottom="0.74803149606299213" header="0.31496062992125984" footer="0.31496062992125984"/>
  <pageSetup scale="8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topLeftCell="A16" zoomScale="85" zoomScaleNormal="85" workbookViewId="0">
      <selection activeCell="A4" sqref="A4"/>
    </sheetView>
  </sheetViews>
  <sheetFormatPr baseColWidth="10" defaultRowHeight="12.75"/>
  <cols>
    <col min="1" max="1" width="1.140625" style="265" customWidth="1"/>
    <col min="2" max="2" width="60" style="265" customWidth="1"/>
    <col min="3" max="3" width="14.7109375" style="265" customWidth="1"/>
    <col min="4" max="5" width="12.85546875" style="265" customWidth="1"/>
    <col min="6" max="6" width="4.28515625" style="24" customWidth="1"/>
    <col min="7" max="16384" width="11.42578125" style="265"/>
  </cols>
  <sheetData>
    <row r="1" spans="1:6" ht="15" customHeight="1">
      <c r="A1" s="989" t="s">
        <v>449</v>
      </c>
      <c r="B1" s="990"/>
      <c r="C1" s="990"/>
      <c r="D1" s="990"/>
      <c r="E1" s="991"/>
    </row>
    <row r="2" spans="1:6" ht="18" customHeight="1">
      <c r="A2" s="985" t="s">
        <v>456</v>
      </c>
      <c r="B2" s="865"/>
      <c r="C2" s="865"/>
      <c r="D2" s="865"/>
      <c r="E2" s="986"/>
    </row>
    <row r="3" spans="1:6" ht="18" customHeight="1">
      <c r="A3" s="992" t="s">
        <v>1189</v>
      </c>
      <c r="B3" s="993"/>
      <c r="C3" s="993"/>
      <c r="D3" s="993"/>
      <c r="E3" s="994"/>
    </row>
    <row r="4" spans="1:6" s="24" customFormat="1" ht="6" customHeight="1"/>
    <row r="5" spans="1:6" s="24" customFormat="1" ht="6" customHeight="1"/>
    <row r="6" spans="1:6" s="24" customFormat="1" ht="14.25" customHeight="1">
      <c r="B6" s="442" t="s">
        <v>562</v>
      </c>
      <c r="C6" s="136"/>
      <c r="D6" s="30"/>
      <c r="E6" s="415"/>
      <c r="F6" s="508"/>
    </row>
    <row r="7" spans="1:6" s="24" customFormat="1" ht="6" customHeight="1"/>
    <row r="8" spans="1:6" s="24" customFormat="1" ht="6" customHeight="1"/>
    <row r="9" spans="1:6" s="24" customFormat="1" ht="14.25">
      <c r="A9" s="1002" t="s">
        <v>74</v>
      </c>
      <c r="B9" s="1002"/>
      <c r="C9" s="443" t="s">
        <v>201</v>
      </c>
      <c r="D9" s="443" t="s">
        <v>204</v>
      </c>
      <c r="E9" s="443" t="s">
        <v>501</v>
      </c>
    </row>
    <row r="10" spans="1:6" s="24" customFormat="1" ht="5.25" customHeight="1" thickBot="1">
      <c r="A10" s="402"/>
      <c r="B10" s="403"/>
      <c r="C10" s="419"/>
      <c r="D10" s="419"/>
      <c r="E10" s="419"/>
    </row>
    <row r="11" spans="1:6" s="24" customFormat="1" ht="13.5" thickBot="1">
      <c r="A11" s="444"/>
      <c r="B11" s="445" t="s">
        <v>423</v>
      </c>
      <c r="C11" s="446">
        <f>+C12+C13</f>
        <v>0</v>
      </c>
      <c r="D11" s="446">
        <f t="shared" ref="D11:E11" si="0">+D12+D13</f>
        <v>0</v>
      </c>
      <c r="E11" s="447">
        <f t="shared" si="0"/>
        <v>0</v>
      </c>
    </row>
    <row r="12" spans="1:6" s="24" customFormat="1">
      <c r="A12" s="1003" t="s">
        <v>502</v>
      </c>
      <c r="B12" s="1004"/>
      <c r="C12" s="448">
        <f>+[1]EAI!E33</f>
        <v>0</v>
      </c>
      <c r="D12" s="448">
        <f>+[1]EAI!H33</f>
        <v>0</v>
      </c>
      <c r="E12" s="449">
        <f>+[1]EAI!I33</f>
        <v>0</v>
      </c>
    </row>
    <row r="13" spans="1:6" s="24" customFormat="1" ht="13.5" thickBot="1">
      <c r="A13" s="1005" t="s">
        <v>503</v>
      </c>
      <c r="B13" s="1006"/>
      <c r="C13" s="450">
        <f>+[1]EAI!E46</f>
        <v>0</v>
      </c>
      <c r="D13" s="450">
        <f>+[1]EAI!H46</f>
        <v>0</v>
      </c>
      <c r="E13" s="451">
        <f>+[1]EAI!I46</f>
        <v>0</v>
      </c>
    </row>
    <row r="14" spans="1:6" s="24" customFormat="1" ht="13.5" thickBot="1">
      <c r="A14" s="452"/>
      <c r="B14" s="445" t="s">
        <v>424</v>
      </c>
      <c r="C14" s="446">
        <f>+C15+C16</f>
        <v>0</v>
      </c>
      <c r="D14" s="446">
        <f t="shared" ref="D14:E14" si="1">+D15+D16</f>
        <v>0</v>
      </c>
      <c r="E14" s="447">
        <f t="shared" si="1"/>
        <v>0</v>
      </c>
    </row>
    <row r="15" spans="1:6" s="24" customFormat="1">
      <c r="A15" s="1007" t="s">
        <v>504</v>
      </c>
      <c r="B15" s="1008"/>
      <c r="C15" s="448"/>
      <c r="D15" s="448"/>
      <c r="E15" s="449"/>
    </row>
    <row r="16" spans="1:6" s="24" customFormat="1" ht="13.5" thickBot="1">
      <c r="A16" s="1009" t="s">
        <v>505</v>
      </c>
      <c r="B16" s="1010"/>
      <c r="C16" s="453"/>
      <c r="D16" s="453"/>
      <c r="E16" s="454"/>
    </row>
    <row r="17" spans="1:5" s="24" customFormat="1" ht="13.5" thickBot="1">
      <c r="A17" s="455"/>
      <c r="B17" s="456" t="s">
        <v>425</v>
      </c>
      <c r="C17" s="457">
        <f>+C11-C14</f>
        <v>0</v>
      </c>
      <c r="D17" s="457">
        <f>+D11-D14</f>
        <v>0</v>
      </c>
      <c r="E17" s="458">
        <f>+E11-E14</f>
        <v>0</v>
      </c>
    </row>
    <row r="18" spans="1:5" s="24" customFormat="1" ht="13.5" thickBot="1"/>
    <row r="19" spans="1:5" s="24" customFormat="1" ht="15" thickBot="1">
      <c r="A19" s="1011" t="s">
        <v>74</v>
      </c>
      <c r="B19" s="1012"/>
      <c r="C19" s="459" t="s">
        <v>201</v>
      </c>
      <c r="D19" s="459" t="s">
        <v>204</v>
      </c>
      <c r="E19" s="460" t="s">
        <v>501</v>
      </c>
    </row>
    <row r="20" spans="1:5" s="24" customFormat="1" ht="6.75" customHeight="1">
      <c r="A20" s="461"/>
      <c r="B20" s="462"/>
      <c r="C20" s="462"/>
      <c r="D20" s="462"/>
      <c r="E20" s="463"/>
    </row>
    <row r="21" spans="1:5" s="24" customFormat="1">
      <c r="A21" s="1013" t="s">
        <v>426</v>
      </c>
      <c r="B21" s="1014"/>
      <c r="C21" s="450">
        <f>+C17</f>
        <v>0</v>
      </c>
      <c r="D21" s="450">
        <f t="shared" ref="D21:E21" si="2">+D17</f>
        <v>0</v>
      </c>
      <c r="E21" s="451">
        <f t="shared" si="2"/>
        <v>0</v>
      </c>
    </row>
    <row r="22" spans="1:5" s="24" customFormat="1" ht="6" customHeight="1">
      <c r="A22" s="464"/>
      <c r="B22" s="513"/>
      <c r="C22" s="450"/>
      <c r="D22" s="450"/>
      <c r="E22" s="451"/>
    </row>
    <row r="23" spans="1:5" s="24" customFormat="1">
      <c r="A23" s="1013" t="s">
        <v>427</v>
      </c>
      <c r="B23" s="1014"/>
      <c r="C23" s="450"/>
      <c r="D23" s="450"/>
      <c r="E23" s="451"/>
    </row>
    <row r="24" spans="1:5" s="24" customFormat="1" ht="7.5" customHeight="1" thickBot="1">
      <c r="A24" s="465"/>
      <c r="B24" s="466"/>
      <c r="C24" s="453"/>
      <c r="D24" s="453"/>
      <c r="E24" s="454"/>
    </row>
    <row r="25" spans="1:5" s="24" customFormat="1" ht="13.5" thickBot="1">
      <c r="A25" s="465"/>
      <c r="B25" s="456" t="s">
        <v>428</v>
      </c>
      <c r="C25" s="467">
        <f>+C21-C23</f>
        <v>0</v>
      </c>
      <c r="D25" s="467">
        <f t="shared" ref="D25:E25" si="3">+D21-D23</f>
        <v>0</v>
      </c>
      <c r="E25" s="468">
        <f t="shared" si="3"/>
        <v>0</v>
      </c>
    </row>
    <row r="26" spans="1:5" s="24" customFormat="1" ht="13.5" thickBot="1"/>
    <row r="27" spans="1:5" s="24" customFormat="1" ht="15" thickBot="1">
      <c r="A27" s="1000" t="s">
        <v>74</v>
      </c>
      <c r="B27" s="1001"/>
      <c r="C27" s="469" t="s">
        <v>201</v>
      </c>
      <c r="D27" s="469" t="s">
        <v>204</v>
      </c>
      <c r="E27" s="470" t="s">
        <v>501</v>
      </c>
    </row>
    <row r="28" spans="1:5" s="24" customFormat="1" ht="5.25" customHeight="1">
      <c r="A28" s="461"/>
      <c r="B28" s="462"/>
      <c r="C28" s="462"/>
      <c r="D28" s="462"/>
      <c r="E28" s="463"/>
    </row>
    <row r="29" spans="1:5" s="24" customFormat="1">
      <c r="A29" s="1013" t="s">
        <v>429</v>
      </c>
      <c r="B29" s="1014"/>
      <c r="C29" s="450">
        <f>+[1]EAI!E52</f>
        <v>0</v>
      </c>
      <c r="D29" s="450">
        <f>+[1]EAI!H51</f>
        <v>0</v>
      </c>
      <c r="E29" s="451">
        <f>+[1]EAI!I54</f>
        <v>0</v>
      </c>
    </row>
    <row r="30" spans="1:5" s="24" customFormat="1" ht="5.25" customHeight="1">
      <c r="A30" s="464"/>
      <c r="B30" s="513"/>
      <c r="C30" s="450"/>
      <c r="D30" s="450"/>
      <c r="E30" s="451"/>
    </row>
    <row r="31" spans="1:5" s="24" customFormat="1" ht="13.5" thickBot="1">
      <c r="A31" s="1015" t="s">
        <v>430</v>
      </c>
      <c r="B31" s="1016"/>
      <c r="C31" s="453"/>
      <c r="D31" s="453"/>
      <c r="E31" s="454"/>
    </row>
    <row r="32" spans="1:5" s="24" customFormat="1" ht="13.5" customHeight="1" thickBot="1">
      <c r="A32" s="407"/>
      <c r="B32" s="471"/>
      <c r="C32" s="450"/>
      <c r="D32" s="450"/>
      <c r="E32" s="450"/>
    </row>
    <row r="33" spans="1:6" s="24" customFormat="1" ht="13.5" thickBot="1">
      <c r="A33" s="452"/>
      <c r="B33" s="445" t="s">
        <v>431</v>
      </c>
      <c r="C33" s="472">
        <f>+C29-C31</f>
        <v>0</v>
      </c>
      <c r="D33" s="472">
        <f t="shared" ref="D33:E33" si="4">+D29-D31</f>
        <v>0</v>
      </c>
      <c r="E33" s="473">
        <f t="shared" si="4"/>
        <v>0</v>
      </c>
    </row>
    <row r="34" spans="1:6" s="24" customFormat="1" ht="15" customHeight="1"/>
    <row r="35" spans="1:6" s="24" customFormat="1" ht="15" customHeight="1">
      <c r="A35" s="24" t="s">
        <v>76</v>
      </c>
    </row>
    <row r="36" spans="1:6" s="24" customFormat="1" ht="45" customHeight="1">
      <c r="B36" s="1017" t="s">
        <v>432</v>
      </c>
      <c r="C36" s="1017"/>
      <c r="D36" s="1017"/>
      <c r="E36" s="1017"/>
    </row>
    <row r="37" spans="1:6" s="24" customFormat="1" ht="27" customHeight="1">
      <c r="B37" s="1017" t="s">
        <v>433</v>
      </c>
      <c r="C37" s="1017"/>
      <c r="D37" s="1017"/>
      <c r="E37" s="1017"/>
    </row>
    <row r="38" spans="1:6" s="24" customFormat="1">
      <c r="B38" s="1018" t="s">
        <v>434</v>
      </c>
      <c r="C38" s="1018"/>
      <c r="D38" s="1018"/>
      <c r="E38" s="1018"/>
    </row>
    <row r="39" spans="1:6" s="24" customFormat="1">
      <c r="B39" s="155"/>
      <c r="C39" s="155"/>
      <c r="D39" s="155"/>
      <c r="E39" s="155"/>
    </row>
    <row r="40" spans="1:6" s="24" customFormat="1">
      <c r="B40" s="155"/>
      <c r="C40" s="155"/>
      <c r="D40" s="155"/>
      <c r="E40" s="155"/>
    </row>
    <row r="41" spans="1:6" s="24" customFormat="1" ht="10.5" customHeight="1">
      <c r="B41" s="508"/>
      <c r="D41" s="508"/>
      <c r="E41" s="508"/>
    </row>
    <row r="42" spans="1:6">
      <c r="B42" s="501" t="s">
        <v>543</v>
      </c>
      <c r="C42" s="908" t="s">
        <v>545</v>
      </c>
      <c r="D42" s="908"/>
      <c r="E42" s="908"/>
      <c r="F42" s="265"/>
    </row>
    <row r="43" spans="1:6">
      <c r="B43" s="502" t="s">
        <v>544</v>
      </c>
      <c r="C43" s="908" t="s">
        <v>546</v>
      </c>
      <c r="D43" s="908"/>
      <c r="E43" s="908"/>
    </row>
    <row r="49" spans="6:6">
      <c r="F49" s="390">
        <v>8</v>
      </c>
    </row>
  </sheetData>
  <mergeCells count="19">
    <mergeCell ref="C42:E42"/>
    <mergeCell ref="C43:E43"/>
    <mergeCell ref="A29:B29"/>
    <mergeCell ref="A31:B31"/>
    <mergeCell ref="B36:E36"/>
    <mergeCell ref="B37:E37"/>
    <mergeCell ref="B38:E38"/>
    <mergeCell ref="A1:E1"/>
    <mergeCell ref="A27:B27"/>
    <mergeCell ref="A2:E2"/>
    <mergeCell ref="A3:E3"/>
    <mergeCell ref="A9:B9"/>
    <mergeCell ref="A12:B12"/>
    <mergeCell ref="A13:B13"/>
    <mergeCell ref="A15:B15"/>
    <mergeCell ref="A16:B16"/>
    <mergeCell ref="A19:B19"/>
    <mergeCell ref="A21:B21"/>
    <mergeCell ref="A23:B23"/>
  </mergeCells>
  <pageMargins left="1.5" right="0.70866141732283472"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66"/>
  <sheetViews>
    <sheetView showGridLines="0" showRuler="0" topLeftCell="A58" zoomScale="80" zoomScaleNormal="80" zoomScalePageLayoutView="70" workbookViewId="0">
      <selection activeCell="E6" sqref="E6"/>
    </sheetView>
  </sheetViews>
  <sheetFormatPr baseColWidth="10" defaultRowHeight="12.75"/>
  <cols>
    <col min="1" max="1" width="4.28515625" style="24" customWidth="1"/>
    <col min="2" max="2" width="24.28515625" style="24" customWidth="1"/>
    <col min="3" max="3" width="23.7109375" style="24" customWidth="1"/>
    <col min="4" max="5" width="20.5703125" style="24" customWidth="1"/>
    <col min="6" max="6" width="7.7109375" style="24" customWidth="1"/>
    <col min="7" max="7" width="27.140625" style="51" customWidth="1"/>
    <col min="8" max="8" width="33.85546875" style="51" customWidth="1"/>
    <col min="9" max="10" width="20.5703125" style="24" customWidth="1"/>
    <col min="11" max="11" width="4.28515625" style="24" customWidth="1"/>
    <col min="12" max="16384" width="11.42578125" style="24"/>
  </cols>
  <sheetData>
    <row r="3" spans="1:11">
      <c r="A3" s="22"/>
      <c r="B3" s="23"/>
      <c r="C3" s="846" t="s">
        <v>440</v>
      </c>
      <c r="D3" s="846"/>
      <c r="E3" s="846"/>
      <c r="F3" s="846"/>
      <c r="G3" s="846"/>
      <c r="H3" s="846"/>
      <c r="I3" s="846"/>
      <c r="J3" s="23"/>
      <c r="K3" s="23"/>
    </row>
    <row r="4" spans="1:11">
      <c r="A4" s="22"/>
      <c r="B4" s="23"/>
      <c r="C4" s="846" t="s">
        <v>1197</v>
      </c>
      <c r="D4" s="846"/>
      <c r="E4" s="846"/>
      <c r="F4" s="846"/>
      <c r="G4" s="846"/>
      <c r="H4" s="846"/>
      <c r="I4" s="846"/>
      <c r="J4" s="23"/>
      <c r="K4" s="23"/>
    </row>
    <row r="5" spans="1:11">
      <c r="A5" s="22"/>
      <c r="B5" s="23"/>
      <c r="C5" s="846"/>
      <c r="D5" s="846"/>
      <c r="E5" s="846"/>
      <c r="F5" s="846"/>
      <c r="G5" s="846"/>
      <c r="H5" s="846"/>
      <c r="I5" s="846"/>
      <c r="J5" s="23"/>
      <c r="K5" s="23"/>
    </row>
    <row r="6" spans="1:11" ht="9" customHeight="1">
      <c r="A6" s="25"/>
      <c r="B6" s="25"/>
      <c r="C6" s="26"/>
      <c r="D6" s="26"/>
      <c r="E6" s="26"/>
      <c r="F6" s="26"/>
      <c r="G6" s="26"/>
      <c r="H6" s="26"/>
      <c r="I6" s="27"/>
      <c r="J6" s="27"/>
      <c r="K6" s="27"/>
    </row>
    <row r="7" spans="1:11" ht="34.5" customHeight="1">
      <c r="A7" s="28"/>
      <c r="E7" s="29" t="s">
        <v>3</v>
      </c>
      <c r="F7" s="844" t="s">
        <v>542</v>
      </c>
      <c r="G7" s="844"/>
      <c r="H7" s="844"/>
      <c r="I7" s="30"/>
      <c r="J7" s="30"/>
      <c r="K7" s="31"/>
    </row>
    <row r="8" spans="1:11" s="31" customFormat="1" ht="3" customHeight="1">
      <c r="A8" s="28"/>
      <c r="B8" s="32"/>
      <c r="C8" s="32"/>
      <c r="D8" s="32"/>
      <c r="E8" s="32"/>
      <c r="F8" s="33"/>
      <c r="G8" s="34"/>
      <c r="H8" s="34"/>
    </row>
    <row r="9" spans="1:11" s="31" customFormat="1" ht="3" customHeight="1">
      <c r="A9" s="35"/>
      <c r="B9" s="35"/>
      <c r="C9" s="35"/>
      <c r="D9" s="36"/>
      <c r="E9" s="36"/>
      <c r="F9" s="37"/>
      <c r="G9" s="34"/>
      <c r="H9" s="34"/>
    </row>
    <row r="10" spans="1:11" s="42" customFormat="1" ht="20.100000000000001" customHeight="1">
      <c r="A10" s="38"/>
      <c r="B10" s="862" t="s">
        <v>74</v>
      </c>
      <c r="C10" s="862"/>
      <c r="D10" s="39">
        <v>2016</v>
      </c>
      <c r="E10" s="39">
        <v>2015</v>
      </c>
      <c r="F10" s="40"/>
      <c r="G10" s="862" t="s">
        <v>74</v>
      </c>
      <c r="H10" s="862"/>
      <c r="I10" s="39">
        <v>2016</v>
      </c>
      <c r="J10" s="39">
        <v>2015</v>
      </c>
      <c r="K10" s="41"/>
    </row>
    <row r="11" spans="1:11" s="31" customFormat="1" ht="3" customHeight="1">
      <c r="A11" s="43"/>
      <c r="B11" s="44"/>
      <c r="C11" s="44"/>
      <c r="D11" s="45"/>
      <c r="E11" s="45"/>
      <c r="F11" s="34"/>
      <c r="G11" s="34"/>
      <c r="H11" s="34"/>
      <c r="K11" s="46"/>
    </row>
    <row r="12" spans="1:11" s="51" customFormat="1">
      <c r="A12" s="47"/>
      <c r="B12" s="863" t="s">
        <v>78</v>
      </c>
      <c r="C12" s="863"/>
      <c r="D12" s="48"/>
      <c r="E12" s="48"/>
      <c r="F12" s="49"/>
      <c r="G12" s="863" t="s">
        <v>79</v>
      </c>
      <c r="H12" s="863"/>
      <c r="I12" s="48"/>
      <c r="J12" s="48"/>
      <c r="K12" s="50"/>
    </row>
    <row r="13" spans="1:11">
      <c r="A13" s="52"/>
      <c r="B13" s="849" t="s">
        <v>80</v>
      </c>
      <c r="C13" s="849"/>
      <c r="D13" s="53">
        <f>SUM(D14:D21)</f>
        <v>2938242.34</v>
      </c>
      <c r="E13" s="53">
        <f>SUM(E14:E21)</f>
        <v>1119298.46</v>
      </c>
      <c r="F13" s="49"/>
      <c r="G13" s="863" t="s">
        <v>81</v>
      </c>
      <c r="H13" s="863"/>
      <c r="I13" s="53">
        <f>SUM(I14:I16)</f>
        <v>28580506.120000005</v>
      </c>
      <c r="J13" s="53">
        <f>SUM(J14:J16)</f>
        <v>37162079.280000001</v>
      </c>
      <c r="K13" s="54"/>
    </row>
    <row r="14" spans="1:11">
      <c r="A14" s="55"/>
      <c r="B14" s="845" t="s">
        <v>82</v>
      </c>
      <c r="C14" s="845"/>
      <c r="D14" s="56">
        <v>0</v>
      </c>
      <c r="E14" s="56">
        <v>0</v>
      </c>
      <c r="F14" s="49"/>
      <c r="G14" s="845" t="s">
        <v>83</v>
      </c>
      <c r="H14" s="845"/>
      <c r="I14" s="569">
        <v>23634201.170000002</v>
      </c>
      <c r="J14" s="56">
        <v>30283729.5</v>
      </c>
      <c r="K14" s="54"/>
    </row>
    <row r="15" spans="1:11">
      <c r="A15" s="55"/>
      <c r="B15" s="845" t="s">
        <v>84</v>
      </c>
      <c r="C15" s="845"/>
      <c r="D15" s="56">
        <v>0</v>
      </c>
      <c r="E15" s="56">
        <v>0</v>
      </c>
      <c r="F15" s="49"/>
      <c r="G15" s="845" t="s">
        <v>85</v>
      </c>
      <c r="H15" s="845"/>
      <c r="I15" s="569">
        <v>1127979.19</v>
      </c>
      <c r="J15" s="56">
        <v>1659118.92</v>
      </c>
      <c r="K15" s="54"/>
    </row>
    <row r="16" spans="1:11" ht="12" customHeight="1">
      <c r="A16" s="55"/>
      <c r="B16" s="845" t="s">
        <v>86</v>
      </c>
      <c r="C16" s="845"/>
      <c r="D16" s="56">
        <v>0</v>
      </c>
      <c r="E16" s="56">
        <v>0</v>
      </c>
      <c r="F16" s="49"/>
      <c r="G16" s="845" t="s">
        <v>87</v>
      </c>
      <c r="H16" s="845"/>
      <c r="I16" s="569">
        <v>3818325.76</v>
      </c>
      <c r="J16" s="56">
        <v>5219230.8600000003</v>
      </c>
      <c r="K16" s="54"/>
    </row>
    <row r="17" spans="1:11">
      <c r="A17" s="55"/>
      <c r="B17" s="845" t="s">
        <v>88</v>
      </c>
      <c r="C17" s="845"/>
      <c r="D17" s="56">
        <v>0</v>
      </c>
      <c r="E17" s="56">
        <v>0</v>
      </c>
      <c r="F17" s="49"/>
      <c r="G17" s="57"/>
      <c r="H17" s="58"/>
      <c r="I17" s="59"/>
      <c r="J17" s="59"/>
      <c r="K17" s="54"/>
    </row>
    <row r="18" spans="1:11">
      <c r="A18" s="55"/>
      <c r="B18" s="845" t="s">
        <v>89</v>
      </c>
      <c r="C18" s="845"/>
      <c r="D18" s="717">
        <v>1399819.23</v>
      </c>
      <c r="E18" s="56">
        <v>990627.3</v>
      </c>
      <c r="F18" s="49"/>
      <c r="G18" s="863" t="s">
        <v>190</v>
      </c>
      <c r="H18" s="863"/>
      <c r="I18" s="53">
        <f>SUM(I19:I27)</f>
        <v>516996</v>
      </c>
      <c r="J18" s="53">
        <f>SUM(J19:J27)</f>
        <v>261702</v>
      </c>
      <c r="K18" s="54"/>
    </row>
    <row r="19" spans="1:11">
      <c r="A19" s="55"/>
      <c r="B19" s="845" t="s">
        <v>90</v>
      </c>
      <c r="C19" s="845"/>
      <c r="D19" s="717">
        <v>1538423.11</v>
      </c>
      <c r="E19" s="56">
        <v>128671.16</v>
      </c>
      <c r="F19" s="49"/>
      <c r="G19" s="845" t="s">
        <v>91</v>
      </c>
      <c r="H19" s="845"/>
      <c r="I19" s="56">
        <v>0</v>
      </c>
      <c r="J19" s="56">
        <v>0</v>
      </c>
      <c r="K19" s="54"/>
    </row>
    <row r="20" spans="1:11">
      <c r="A20" s="55"/>
      <c r="B20" s="845" t="s">
        <v>92</v>
      </c>
      <c r="C20" s="845"/>
      <c r="D20" s="56">
        <v>0</v>
      </c>
      <c r="E20" s="56">
        <v>0</v>
      </c>
      <c r="F20" s="49"/>
      <c r="G20" s="845" t="s">
        <v>93</v>
      </c>
      <c r="H20" s="845"/>
      <c r="I20" s="56">
        <v>0</v>
      </c>
      <c r="J20" s="56">
        <v>0</v>
      </c>
      <c r="K20" s="54"/>
    </row>
    <row r="21" spans="1:11" ht="52.5" customHeight="1">
      <c r="A21" s="55"/>
      <c r="B21" s="847" t="s">
        <v>94</v>
      </c>
      <c r="C21" s="847"/>
      <c r="D21" s="56">
        <v>0</v>
      </c>
      <c r="E21" s="56">
        <v>0</v>
      </c>
      <c r="F21" s="49"/>
      <c r="G21" s="845" t="s">
        <v>95</v>
      </c>
      <c r="H21" s="845"/>
      <c r="I21" s="56">
        <v>0</v>
      </c>
      <c r="J21" s="56">
        <v>0</v>
      </c>
      <c r="K21" s="54"/>
    </row>
    <row r="22" spans="1:11">
      <c r="A22" s="52"/>
      <c r="B22" s="57"/>
      <c r="C22" s="58"/>
      <c r="D22" s="59"/>
      <c r="E22" s="59"/>
      <c r="F22" s="49"/>
      <c r="G22" s="845" t="s">
        <v>96</v>
      </c>
      <c r="H22" s="845"/>
      <c r="I22" s="569">
        <v>516996</v>
      </c>
      <c r="J22" s="56">
        <v>261702</v>
      </c>
      <c r="K22" s="54"/>
    </row>
    <row r="23" spans="1:11" ht="29.25" customHeight="1">
      <c r="A23" s="52"/>
      <c r="B23" s="849" t="s">
        <v>97</v>
      </c>
      <c r="C23" s="849"/>
      <c r="D23" s="53">
        <f>SUM(D24:D25)</f>
        <v>29980274.740000002</v>
      </c>
      <c r="E23" s="53">
        <f>SUM(E24:E25)</f>
        <v>37062097.759999998</v>
      </c>
      <c r="F23" s="49"/>
      <c r="G23" s="845" t="s">
        <v>98</v>
      </c>
      <c r="H23" s="845"/>
      <c r="I23" s="56">
        <v>0</v>
      </c>
      <c r="J23" s="56">
        <v>0</v>
      </c>
      <c r="K23" s="54"/>
    </row>
    <row r="24" spans="1:11">
      <c r="A24" s="55"/>
      <c r="B24" s="845" t="s">
        <v>99</v>
      </c>
      <c r="C24" s="845"/>
      <c r="D24" s="717">
        <v>11390230.640000001</v>
      </c>
      <c r="E24" s="60">
        <v>12562090.939999999</v>
      </c>
      <c r="F24" s="49"/>
      <c r="G24" s="845" t="s">
        <v>100</v>
      </c>
      <c r="H24" s="845"/>
      <c r="I24" s="56">
        <v>0</v>
      </c>
      <c r="J24" s="56">
        <v>0</v>
      </c>
      <c r="K24" s="54"/>
    </row>
    <row r="25" spans="1:11">
      <c r="A25" s="55"/>
      <c r="B25" s="845" t="s">
        <v>189</v>
      </c>
      <c r="C25" s="845"/>
      <c r="D25" s="717">
        <v>18590044.100000001</v>
      </c>
      <c r="E25" s="56">
        <v>24500006.82</v>
      </c>
      <c r="F25" s="49"/>
      <c r="G25" s="845" t="s">
        <v>101</v>
      </c>
      <c r="H25" s="845"/>
      <c r="I25" s="56">
        <v>0</v>
      </c>
      <c r="J25" s="56">
        <v>0</v>
      </c>
      <c r="K25" s="54"/>
    </row>
    <row r="26" spans="1:11">
      <c r="A26" s="52"/>
      <c r="B26" s="57"/>
      <c r="C26" s="58"/>
      <c r="D26" s="59"/>
      <c r="E26" s="59"/>
      <c r="F26" s="49"/>
      <c r="G26" s="845" t="s">
        <v>102</v>
      </c>
      <c r="H26" s="845"/>
      <c r="I26" s="56">
        <v>0</v>
      </c>
      <c r="J26" s="56">
        <v>0</v>
      </c>
      <c r="K26" s="54"/>
    </row>
    <row r="27" spans="1:11">
      <c r="A27" s="55"/>
      <c r="B27" s="849" t="s">
        <v>103</v>
      </c>
      <c r="C27" s="849"/>
      <c r="D27" s="53">
        <f>SUM(D28:D32)</f>
        <v>61.34</v>
      </c>
      <c r="E27" s="53">
        <f>SUM(E28:E32)</f>
        <v>92.11</v>
      </c>
      <c r="F27" s="49"/>
      <c r="G27" s="845" t="s">
        <v>104</v>
      </c>
      <c r="H27" s="845"/>
      <c r="I27" s="56">
        <v>0</v>
      </c>
      <c r="J27" s="56">
        <v>0</v>
      </c>
      <c r="K27" s="54"/>
    </row>
    <row r="28" spans="1:11">
      <c r="A28" s="55"/>
      <c r="B28" s="845" t="s">
        <v>105</v>
      </c>
      <c r="C28" s="845"/>
      <c r="D28" s="717">
        <v>61.34</v>
      </c>
      <c r="E28" s="56">
        <v>92.11</v>
      </c>
      <c r="F28" s="49"/>
      <c r="G28" s="57"/>
      <c r="H28" s="58"/>
      <c r="I28" s="59"/>
      <c r="J28" s="59"/>
      <c r="K28" s="54"/>
    </row>
    <row r="29" spans="1:11">
      <c r="A29" s="55"/>
      <c r="B29" s="845" t="s">
        <v>106</v>
      </c>
      <c r="C29" s="845"/>
      <c r="D29" s="56">
        <v>0</v>
      </c>
      <c r="E29" s="56">
        <v>0</v>
      </c>
      <c r="F29" s="49"/>
      <c r="G29" s="849" t="s">
        <v>99</v>
      </c>
      <c r="H29" s="849"/>
      <c r="I29" s="53">
        <f>SUM(I30:I32)</f>
        <v>0</v>
      </c>
      <c r="J29" s="53">
        <f>SUM(J30:J32)</f>
        <v>0</v>
      </c>
      <c r="K29" s="54"/>
    </row>
    <row r="30" spans="1:11" ht="26.25" customHeight="1">
      <c r="A30" s="55"/>
      <c r="B30" s="847" t="s">
        <v>107</v>
      </c>
      <c r="C30" s="847"/>
      <c r="D30" s="56">
        <v>0</v>
      </c>
      <c r="E30" s="56">
        <v>0</v>
      </c>
      <c r="F30" s="49"/>
      <c r="G30" s="845" t="s">
        <v>108</v>
      </c>
      <c r="H30" s="845"/>
      <c r="I30" s="56">
        <v>0</v>
      </c>
      <c r="J30" s="56">
        <v>0</v>
      </c>
      <c r="K30" s="54"/>
    </row>
    <row r="31" spans="1:11">
      <c r="A31" s="55"/>
      <c r="B31" s="845" t="s">
        <v>109</v>
      </c>
      <c r="C31" s="845"/>
      <c r="D31" s="56">
        <v>0</v>
      </c>
      <c r="E31" s="56">
        <v>0</v>
      </c>
      <c r="F31" s="49"/>
      <c r="G31" s="845" t="s">
        <v>49</v>
      </c>
      <c r="H31" s="845"/>
      <c r="I31" s="56">
        <v>0</v>
      </c>
      <c r="J31" s="56">
        <v>0</v>
      </c>
      <c r="K31" s="54"/>
    </row>
    <row r="32" spans="1:11">
      <c r="A32" s="55"/>
      <c r="B32" s="845" t="s">
        <v>110</v>
      </c>
      <c r="C32" s="845"/>
      <c r="D32" s="56"/>
      <c r="E32" s="56">
        <v>0</v>
      </c>
      <c r="F32" s="49"/>
      <c r="G32" s="845" t="s">
        <v>111</v>
      </c>
      <c r="H32" s="845"/>
      <c r="I32" s="56">
        <v>0</v>
      </c>
      <c r="J32" s="56">
        <v>0</v>
      </c>
      <c r="K32" s="54"/>
    </row>
    <row r="33" spans="1:11">
      <c r="A33" s="52"/>
      <c r="B33" s="57"/>
      <c r="C33" s="61"/>
      <c r="D33" s="48"/>
      <c r="E33" s="48"/>
      <c r="F33" s="49"/>
      <c r="G33" s="57"/>
      <c r="H33" s="58"/>
      <c r="I33" s="59"/>
      <c r="J33" s="59"/>
      <c r="K33" s="54"/>
    </row>
    <row r="34" spans="1:11">
      <c r="A34" s="62"/>
      <c r="B34" s="848" t="s">
        <v>112</v>
      </c>
      <c r="C34" s="848"/>
      <c r="D34" s="63">
        <f>D13+D23+D27</f>
        <v>32918578.420000002</v>
      </c>
      <c r="E34" s="63">
        <f>E13+E23+E27</f>
        <v>38181488.329999998</v>
      </c>
      <c r="F34" s="64"/>
      <c r="G34" s="863" t="s">
        <v>113</v>
      </c>
      <c r="H34" s="863"/>
      <c r="I34" s="65">
        <f>SUM(I35:I39)</f>
        <v>0</v>
      </c>
      <c r="J34" s="65">
        <f>SUM(J35:J39)</f>
        <v>0</v>
      </c>
      <c r="K34" s="54"/>
    </row>
    <row r="35" spans="1:11">
      <c r="A35" s="52"/>
      <c r="B35" s="848"/>
      <c r="C35" s="848"/>
      <c r="D35" s="48"/>
      <c r="E35" s="48"/>
      <c r="F35" s="49"/>
      <c r="G35" s="845" t="s">
        <v>114</v>
      </c>
      <c r="H35" s="845"/>
      <c r="I35" s="56">
        <v>0</v>
      </c>
      <c r="J35" s="56">
        <v>0</v>
      </c>
      <c r="K35" s="54"/>
    </row>
    <row r="36" spans="1:11">
      <c r="A36" s="66"/>
      <c r="B36" s="49"/>
      <c r="C36" s="49"/>
      <c r="D36" s="49"/>
      <c r="E36" s="49"/>
      <c r="F36" s="49"/>
      <c r="G36" s="845" t="s">
        <v>115</v>
      </c>
      <c r="H36" s="845"/>
      <c r="I36" s="56">
        <v>0</v>
      </c>
      <c r="J36" s="56">
        <v>0</v>
      </c>
      <c r="K36" s="54"/>
    </row>
    <row r="37" spans="1:11">
      <c r="A37" s="66"/>
      <c r="B37" s="49"/>
      <c r="C37" s="49"/>
      <c r="D37" s="49"/>
      <c r="E37" s="49"/>
      <c r="F37" s="49"/>
      <c r="G37" s="845" t="s">
        <v>116</v>
      </c>
      <c r="H37" s="845"/>
      <c r="I37" s="56">
        <v>0</v>
      </c>
      <c r="J37" s="56">
        <v>0</v>
      </c>
      <c r="K37" s="54"/>
    </row>
    <row r="38" spans="1:11">
      <c r="A38" s="66"/>
      <c r="B38" s="49"/>
      <c r="C38" s="49"/>
      <c r="D38" s="49"/>
      <c r="E38" s="49"/>
      <c r="F38" s="49"/>
      <c r="G38" s="845" t="s">
        <v>117</v>
      </c>
      <c r="H38" s="845"/>
      <c r="I38" s="56">
        <v>0</v>
      </c>
      <c r="J38" s="56">
        <v>0</v>
      </c>
      <c r="K38" s="54"/>
    </row>
    <row r="39" spans="1:11">
      <c r="A39" s="66"/>
      <c r="B39" s="49"/>
      <c r="C39" s="49"/>
      <c r="D39" s="49"/>
      <c r="E39" s="49"/>
      <c r="F39" s="49"/>
      <c r="G39" s="845" t="s">
        <v>118</v>
      </c>
      <c r="H39" s="845"/>
      <c r="I39" s="56">
        <v>0</v>
      </c>
      <c r="J39" s="56">
        <v>0</v>
      </c>
      <c r="K39" s="54"/>
    </row>
    <row r="40" spans="1:11">
      <c r="A40" s="66"/>
      <c r="B40" s="49"/>
      <c r="C40" s="49"/>
      <c r="D40" s="49"/>
      <c r="E40" s="49"/>
      <c r="F40" s="49"/>
      <c r="G40" s="57"/>
      <c r="H40" s="58"/>
      <c r="I40" s="59"/>
      <c r="J40" s="59"/>
      <c r="K40" s="54"/>
    </row>
    <row r="41" spans="1:11">
      <c r="A41" s="66"/>
      <c r="B41" s="49"/>
      <c r="C41" s="49"/>
      <c r="D41" s="49"/>
      <c r="E41" s="49"/>
      <c r="F41" s="49"/>
      <c r="G41" s="849" t="s">
        <v>119</v>
      </c>
      <c r="H41" s="849"/>
      <c r="I41" s="65">
        <f>SUM(I42:I47)</f>
        <v>-0.9</v>
      </c>
      <c r="J41" s="65">
        <f>SUM(J42:J47)</f>
        <v>3877393.03</v>
      </c>
      <c r="K41" s="54"/>
    </row>
    <row r="42" spans="1:11" ht="26.25" customHeight="1">
      <c r="A42" s="66"/>
      <c r="B42" s="49"/>
      <c r="C42" s="49"/>
      <c r="D42" s="49"/>
      <c r="E42" s="49"/>
      <c r="F42" s="49"/>
      <c r="G42" s="847" t="s">
        <v>120</v>
      </c>
      <c r="H42" s="847"/>
      <c r="I42" s="56">
        <v>0</v>
      </c>
      <c r="J42" s="56">
        <v>3877394.13</v>
      </c>
      <c r="K42" s="54"/>
    </row>
    <row r="43" spans="1:11">
      <c r="A43" s="66"/>
      <c r="B43" s="49"/>
      <c r="C43" s="49"/>
      <c r="D43" s="49"/>
      <c r="E43" s="49"/>
      <c r="F43" s="49"/>
      <c r="G43" s="845" t="s">
        <v>121</v>
      </c>
      <c r="H43" s="845"/>
      <c r="I43" s="56">
        <v>0</v>
      </c>
      <c r="J43" s="56">
        <v>0</v>
      </c>
      <c r="K43" s="54"/>
    </row>
    <row r="44" spans="1:11" ht="12" customHeight="1">
      <c r="A44" s="66"/>
      <c r="B44" s="49"/>
      <c r="C44" s="49"/>
      <c r="D44" s="49"/>
      <c r="E44" s="49"/>
      <c r="F44" s="49"/>
      <c r="G44" s="845" t="s">
        <v>122</v>
      </c>
      <c r="H44" s="845"/>
      <c r="I44" s="56">
        <v>0</v>
      </c>
      <c r="J44" s="56">
        <v>0</v>
      </c>
      <c r="K44" s="54"/>
    </row>
    <row r="45" spans="1:11" ht="25.5" customHeight="1">
      <c r="A45" s="66"/>
      <c r="B45" s="49"/>
      <c r="C45" s="49"/>
      <c r="D45" s="49"/>
      <c r="E45" s="49"/>
      <c r="F45" s="49"/>
      <c r="G45" s="847" t="s">
        <v>191</v>
      </c>
      <c r="H45" s="847"/>
      <c r="I45" s="56">
        <v>0</v>
      </c>
      <c r="J45" s="56">
        <v>0</v>
      </c>
      <c r="K45" s="54"/>
    </row>
    <row r="46" spans="1:11">
      <c r="A46" s="66"/>
      <c r="B46" s="49"/>
      <c r="C46" s="49"/>
      <c r="D46" s="49"/>
      <c r="E46" s="49"/>
      <c r="F46" s="49"/>
      <c r="G46" s="845" t="s">
        <v>123</v>
      </c>
      <c r="H46" s="845"/>
      <c r="I46" s="56">
        <v>0</v>
      </c>
      <c r="J46" s="56">
        <v>0</v>
      </c>
      <c r="K46" s="54"/>
    </row>
    <row r="47" spans="1:11">
      <c r="A47" s="66"/>
      <c r="B47" s="49"/>
      <c r="C47" s="49"/>
      <c r="D47" s="49"/>
      <c r="E47" s="49"/>
      <c r="F47" s="49"/>
      <c r="G47" s="845" t="s">
        <v>124</v>
      </c>
      <c r="H47" s="845"/>
      <c r="I47" s="569">
        <v>-0.9</v>
      </c>
      <c r="J47" s="56">
        <v>-1.1000000000000001</v>
      </c>
      <c r="K47" s="54"/>
    </row>
    <row r="48" spans="1:11">
      <c r="A48" s="66"/>
      <c r="B48" s="49"/>
      <c r="C48" s="49"/>
      <c r="D48" s="49"/>
      <c r="E48" s="49"/>
      <c r="F48" s="49"/>
      <c r="G48" s="57"/>
      <c r="H48" s="58"/>
      <c r="I48" s="59"/>
      <c r="J48" s="59"/>
      <c r="K48" s="54"/>
    </row>
    <row r="49" spans="1:11">
      <c r="A49" s="66"/>
      <c r="B49" s="49"/>
      <c r="C49" s="49"/>
      <c r="D49" s="49"/>
      <c r="E49" s="49"/>
      <c r="F49" s="49"/>
      <c r="G49" s="849" t="s">
        <v>125</v>
      </c>
      <c r="H49" s="849"/>
      <c r="I49" s="65">
        <f>SUM(I50)</f>
        <v>0</v>
      </c>
      <c r="J49" s="65">
        <f>SUM(J50)</f>
        <v>0</v>
      </c>
      <c r="K49" s="54"/>
    </row>
    <row r="50" spans="1:11">
      <c r="A50" s="66"/>
      <c r="B50" s="49"/>
      <c r="C50" s="49"/>
      <c r="D50" s="49"/>
      <c r="E50" s="49"/>
      <c r="F50" s="49"/>
      <c r="G50" s="845" t="s">
        <v>126</v>
      </c>
      <c r="H50" s="845"/>
      <c r="I50" s="56">
        <v>0</v>
      </c>
      <c r="J50" s="56">
        <v>0</v>
      </c>
      <c r="K50" s="54"/>
    </row>
    <row r="51" spans="1:11">
      <c r="A51" s="66"/>
      <c r="B51" s="49"/>
      <c r="C51" s="49"/>
      <c r="D51" s="49"/>
      <c r="E51" s="49"/>
      <c r="F51" s="49"/>
      <c r="G51" s="57"/>
      <c r="H51" s="58"/>
      <c r="I51" s="59"/>
      <c r="J51" s="59"/>
      <c r="K51" s="54"/>
    </row>
    <row r="52" spans="1:11">
      <c r="A52" s="66"/>
      <c r="B52" s="49"/>
      <c r="C52" s="49"/>
      <c r="D52" s="49"/>
      <c r="E52" s="49"/>
      <c r="F52" s="49"/>
      <c r="G52" s="848" t="s">
        <v>127</v>
      </c>
      <c r="H52" s="848"/>
      <c r="I52" s="67">
        <f>I13+I18+I29+I34+I41+I49</f>
        <v>29097501.220000006</v>
      </c>
      <c r="J52" s="67">
        <f>J13+J18+J29+J34+J41+J49</f>
        <v>41301174.310000002</v>
      </c>
      <c r="K52" s="68"/>
    </row>
    <row r="53" spans="1:11">
      <c r="A53" s="66"/>
      <c r="B53" s="49"/>
      <c r="C53" s="49"/>
      <c r="D53" s="49"/>
      <c r="E53" s="49"/>
      <c r="F53" s="49"/>
      <c r="G53" s="69"/>
      <c r="H53" s="69"/>
      <c r="I53" s="59"/>
      <c r="J53" s="59"/>
      <c r="K53" s="68"/>
    </row>
    <row r="54" spans="1:11">
      <c r="A54" s="66"/>
      <c r="B54" s="49"/>
      <c r="C54" s="49"/>
      <c r="D54" s="49"/>
      <c r="E54" s="49"/>
      <c r="F54" s="49"/>
      <c r="G54" s="864" t="s">
        <v>128</v>
      </c>
      <c r="H54" s="864"/>
      <c r="I54" s="67">
        <f>D34-I52</f>
        <v>3821077.1999999955</v>
      </c>
      <c r="J54" s="67">
        <f>E34-J52</f>
        <v>-3119685.9800000042</v>
      </c>
      <c r="K54" s="68"/>
    </row>
    <row r="55" spans="1:11" ht="6" customHeight="1">
      <c r="A55" s="70"/>
      <c r="B55" s="71"/>
      <c r="C55" s="71"/>
      <c r="D55" s="71"/>
      <c r="E55" s="71"/>
      <c r="F55" s="71"/>
      <c r="G55" s="72"/>
      <c r="H55" s="72"/>
      <c r="I55" s="71"/>
      <c r="J55" s="71"/>
      <c r="K55" s="73"/>
    </row>
    <row r="56" spans="1:11" ht="6" customHeight="1">
      <c r="A56" s="31"/>
      <c r="B56" s="31"/>
      <c r="C56" s="31"/>
      <c r="D56" s="31"/>
      <c r="E56" s="31"/>
      <c r="F56" s="31"/>
      <c r="G56" s="34"/>
      <c r="H56" s="34"/>
      <c r="I56" s="31"/>
      <c r="J56" s="31"/>
      <c r="K56" s="31"/>
    </row>
    <row r="57" spans="1:11" ht="6" customHeight="1">
      <c r="A57" s="71"/>
      <c r="B57" s="74"/>
      <c r="C57" s="75"/>
      <c r="D57" s="76"/>
      <c r="E57" s="76"/>
      <c r="F57" s="71"/>
      <c r="G57" s="77"/>
      <c r="H57" s="78"/>
      <c r="I57" s="76"/>
      <c r="J57" s="76"/>
      <c r="K57" s="71"/>
    </row>
    <row r="58" spans="1:11" ht="6" customHeight="1">
      <c r="A58" s="31"/>
      <c r="B58" s="58"/>
      <c r="C58" s="79"/>
      <c r="D58" s="80"/>
      <c r="E58" s="80"/>
      <c r="F58" s="31"/>
      <c r="G58" s="81"/>
      <c r="H58" s="82"/>
      <c r="I58" s="80"/>
      <c r="J58" s="80"/>
      <c r="K58" s="31"/>
    </row>
    <row r="59" spans="1:11" ht="15" customHeight="1">
      <c r="A59" s="58" t="s">
        <v>76</v>
      </c>
      <c r="C59" s="58"/>
      <c r="D59" s="58"/>
      <c r="E59" s="58"/>
      <c r="F59" s="58"/>
      <c r="G59" s="58"/>
      <c r="H59" s="58"/>
      <c r="I59" s="58"/>
      <c r="J59" s="58"/>
    </row>
    <row r="60" spans="1:11" ht="9.75" customHeight="1">
      <c r="B60" s="58"/>
      <c r="C60" s="79"/>
      <c r="D60" s="80"/>
      <c r="E60" s="80"/>
      <c r="G60" s="81"/>
      <c r="H60" s="79"/>
      <c r="I60" s="80"/>
      <c r="J60" s="80"/>
    </row>
    <row r="61" spans="1:11" ht="30" customHeight="1">
      <c r="B61" s="58"/>
      <c r="C61" s="853"/>
      <c r="D61" s="853"/>
      <c r="E61" s="80"/>
      <c r="G61" s="852"/>
      <c r="H61" s="852"/>
      <c r="I61" s="80"/>
      <c r="J61" s="80"/>
    </row>
    <row r="62" spans="1:11" ht="14.1" customHeight="1">
      <c r="B62" s="83"/>
      <c r="C62" s="851" t="s">
        <v>543</v>
      </c>
      <c r="D62" s="851"/>
      <c r="E62" s="80"/>
      <c r="F62" s="80"/>
      <c r="G62" s="851" t="s">
        <v>545</v>
      </c>
      <c r="H62" s="851"/>
      <c r="I62" s="84"/>
      <c r="J62" s="80"/>
    </row>
    <row r="63" spans="1:11" ht="14.1" customHeight="1">
      <c r="B63" s="85"/>
      <c r="C63" s="850" t="s">
        <v>544</v>
      </c>
      <c r="D63" s="850"/>
      <c r="E63" s="86"/>
      <c r="F63" s="86"/>
      <c r="G63" s="850" t="s">
        <v>546</v>
      </c>
      <c r="H63" s="850"/>
      <c r="I63" s="84"/>
      <c r="J63" s="80"/>
    </row>
    <row r="64" spans="1:11" ht="9.9499999999999993" customHeight="1">
      <c r="D64" s="87"/>
      <c r="J64" s="295">
        <v>2</v>
      </c>
    </row>
    <row r="65" spans="2:11">
      <c r="B65" s="31"/>
      <c r="C65" s="31"/>
      <c r="D65" s="87"/>
      <c r="E65" s="31"/>
      <c r="F65" s="31"/>
      <c r="G65" s="34"/>
      <c r="H65" s="34"/>
      <c r="I65" s="31"/>
      <c r="J65" s="31"/>
      <c r="K65" s="31"/>
    </row>
    <row r="66" spans="2:11">
      <c r="D66" s="87"/>
      <c r="J66" s="295"/>
    </row>
  </sheetData>
  <sheetProtection formatCells="0" selectLockedCells="1"/>
  <mergeCells count="69">
    <mergeCell ref="C63:D63"/>
    <mergeCell ref="G63:H63"/>
    <mergeCell ref="G54:H54"/>
    <mergeCell ref="C61:D61"/>
    <mergeCell ref="G61:H61"/>
    <mergeCell ref="C62:D62"/>
    <mergeCell ref="G62:H62"/>
    <mergeCell ref="G52:H52"/>
    <mergeCell ref="G38:H38"/>
    <mergeCell ref="G39:H39"/>
    <mergeCell ref="G41:H41"/>
    <mergeCell ref="G42:H42"/>
    <mergeCell ref="G43:H43"/>
    <mergeCell ref="G44:H44"/>
    <mergeCell ref="G45:H45"/>
    <mergeCell ref="G46:H46"/>
    <mergeCell ref="G47:H47"/>
    <mergeCell ref="G49:H49"/>
    <mergeCell ref="G50:H50"/>
    <mergeCell ref="G37:H37"/>
    <mergeCell ref="B30:C30"/>
    <mergeCell ref="G30:H30"/>
    <mergeCell ref="B31:C31"/>
    <mergeCell ref="G31:H31"/>
    <mergeCell ref="B32:C32"/>
    <mergeCell ref="G32:H32"/>
    <mergeCell ref="B34:C34"/>
    <mergeCell ref="G34:H34"/>
    <mergeCell ref="B35:C35"/>
    <mergeCell ref="G35:H35"/>
    <mergeCell ref="G36:H36"/>
    <mergeCell ref="G26:H26"/>
    <mergeCell ref="B27:C27"/>
    <mergeCell ref="G27:H27"/>
    <mergeCell ref="B28:C28"/>
    <mergeCell ref="B29:C29"/>
    <mergeCell ref="G29:H29"/>
    <mergeCell ref="B25:C25"/>
    <mergeCell ref="G25:H25"/>
    <mergeCell ref="B19:C19"/>
    <mergeCell ref="G19:H19"/>
    <mergeCell ref="B20:C20"/>
    <mergeCell ref="G20:H20"/>
    <mergeCell ref="B21:C21"/>
    <mergeCell ref="G21:H21"/>
    <mergeCell ref="G22:H22"/>
    <mergeCell ref="B23:C23"/>
    <mergeCell ref="G23:H23"/>
    <mergeCell ref="B24:C24"/>
    <mergeCell ref="G24:H24"/>
    <mergeCell ref="B18:C18"/>
    <mergeCell ref="G18:H18"/>
    <mergeCell ref="B12:C12"/>
    <mergeCell ref="G12:H12"/>
    <mergeCell ref="B13:C13"/>
    <mergeCell ref="G13:H13"/>
    <mergeCell ref="B14:C14"/>
    <mergeCell ref="G14:H14"/>
    <mergeCell ref="B15:C15"/>
    <mergeCell ref="G15:H15"/>
    <mergeCell ref="B16:C16"/>
    <mergeCell ref="G16:H16"/>
    <mergeCell ref="B17:C17"/>
    <mergeCell ref="B10:C10"/>
    <mergeCell ref="G10:H10"/>
    <mergeCell ref="C3:I3"/>
    <mergeCell ref="C4:I4"/>
    <mergeCell ref="C5:I5"/>
    <mergeCell ref="F7:H7"/>
  </mergeCells>
  <printOptions verticalCentered="1"/>
  <pageMargins left="0.39370078740157483" right="0" top="0.43307086614173229" bottom="0.70866141732283472" header="0.39370078740157483" footer="0"/>
  <pageSetup scale="60" orientation="landscape" r:id="rId1"/>
  <headerFooter scaleWithDoc="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7"/>
  <sheetViews>
    <sheetView showGridLines="0" topLeftCell="B4" zoomScale="85" zoomScaleNormal="85" workbookViewId="0">
      <selection activeCell="B4" sqref="B4"/>
    </sheetView>
  </sheetViews>
  <sheetFormatPr baseColWidth="10" defaultRowHeight="12.75"/>
  <cols>
    <col min="1" max="1" width="2.140625" style="24" customWidth="1"/>
    <col min="2" max="3" width="3.7109375" style="265" customWidth="1"/>
    <col min="4" max="4" width="65.7109375" style="265" customWidth="1"/>
    <col min="5" max="5" width="12.7109375" style="265" customWidth="1"/>
    <col min="6" max="6" width="14.28515625" style="265" customWidth="1"/>
    <col min="7" max="7" width="12.7109375" style="265" customWidth="1"/>
    <col min="8" max="8" width="14" style="265" customWidth="1"/>
    <col min="9" max="10" width="12.7109375" style="265" customWidth="1"/>
    <col min="11" max="11" width="11.42578125" style="265" customWidth="1"/>
    <col min="12" max="12" width="12.85546875" style="265" customWidth="1"/>
    <col min="13" max="13" width="3.140625" style="24" customWidth="1"/>
    <col min="14" max="16384" width="11.42578125" style="265"/>
  </cols>
  <sheetData>
    <row r="1" spans="2:12" ht="6" customHeight="1">
      <c r="B1" s="865"/>
      <c r="C1" s="865"/>
      <c r="D1" s="865"/>
      <c r="E1" s="865"/>
      <c r="F1" s="865"/>
      <c r="G1" s="865"/>
      <c r="H1" s="865"/>
      <c r="I1" s="865"/>
      <c r="J1" s="865"/>
      <c r="K1" s="865"/>
      <c r="L1" s="865"/>
    </row>
    <row r="2" spans="2:12" ht="13.5" customHeight="1">
      <c r="B2" s="865" t="s">
        <v>457</v>
      </c>
      <c r="C2" s="865"/>
      <c r="D2" s="865"/>
      <c r="E2" s="865"/>
      <c r="F2" s="865"/>
      <c r="G2" s="865"/>
      <c r="H2" s="865"/>
      <c r="I2" s="865"/>
      <c r="J2" s="865"/>
      <c r="K2" s="865"/>
      <c r="L2" s="865"/>
    </row>
    <row r="3" spans="2:12" ht="20.25" customHeight="1">
      <c r="B3" s="865" t="s">
        <v>1192</v>
      </c>
      <c r="C3" s="865"/>
      <c r="D3" s="865"/>
      <c r="E3" s="865"/>
      <c r="F3" s="865"/>
      <c r="G3" s="865"/>
      <c r="H3" s="865"/>
      <c r="I3" s="865"/>
      <c r="J3" s="865"/>
      <c r="K3" s="865"/>
      <c r="L3" s="865"/>
    </row>
    <row r="4" spans="2:12" s="24" customFormat="1" ht="8.25" customHeight="1">
      <c r="B4" s="235" t="s">
        <v>130</v>
      </c>
      <c r="C4" s="235"/>
      <c r="D4" s="235"/>
      <c r="E4" s="235"/>
      <c r="F4" s="235"/>
      <c r="G4" s="235"/>
      <c r="H4" s="235"/>
      <c r="I4" s="235"/>
      <c r="J4" s="235"/>
      <c r="K4" s="235"/>
      <c r="L4" s="235"/>
    </row>
    <row r="5" spans="2:12" s="24" customFormat="1" ht="24" customHeight="1">
      <c r="D5" s="29" t="s">
        <v>3</v>
      </c>
      <c r="E5" s="278" t="s">
        <v>542</v>
      </c>
      <c r="F5" s="278"/>
      <c r="G5" s="278"/>
      <c r="H5" s="278"/>
      <c r="I5" s="71"/>
      <c r="J5" s="71"/>
      <c r="K5" s="75"/>
      <c r="L5" s="235"/>
    </row>
    <row r="6" spans="2:12" s="24" customFormat="1" ht="8.25" customHeight="1">
      <c r="B6" s="235"/>
      <c r="C6" s="235"/>
      <c r="D6" s="235"/>
      <c r="E6" s="235"/>
      <c r="F6" s="235"/>
      <c r="G6" s="235"/>
      <c r="H6" s="235"/>
      <c r="I6" s="235"/>
      <c r="J6" s="235"/>
      <c r="K6" s="235"/>
      <c r="L6" s="235"/>
    </row>
    <row r="7" spans="2:12">
      <c r="B7" s="971" t="s">
        <v>74</v>
      </c>
      <c r="C7" s="1025"/>
      <c r="D7" s="972"/>
      <c r="E7" s="964" t="s">
        <v>229</v>
      </c>
      <c r="F7" s="964"/>
      <c r="G7" s="964"/>
      <c r="H7" s="964"/>
      <c r="I7" s="964"/>
      <c r="J7" s="964"/>
      <c r="K7" s="964"/>
      <c r="L7" s="964" t="s">
        <v>223</v>
      </c>
    </row>
    <row r="8" spans="2:12" ht="25.5">
      <c r="B8" s="973"/>
      <c r="C8" s="927"/>
      <c r="D8" s="974"/>
      <c r="E8" s="510" t="s">
        <v>224</v>
      </c>
      <c r="F8" s="510" t="s">
        <v>225</v>
      </c>
      <c r="G8" s="510" t="s">
        <v>203</v>
      </c>
      <c r="H8" s="510" t="s">
        <v>406</v>
      </c>
      <c r="I8" s="510" t="s">
        <v>204</v>
      </c>
      <c r="J8" s="510" t="s">
        <v>407</v>
      </c>
      <c r="K8" s="510" t="s">
        <v>226</v>
      </c>
      <c r="L8" s="964"/>
    </row>
    <row r="9" spans="2:12" ht="15.75" customHeight="1">
      <c r="B9" s="975"/>
      <c r="C9" s="1026"/>
      <c r="D9" s="976"/>
      <c r="E9" s="510">
        <v>1</v>
      </c>
      <c r="F9" s="510">
        <v>2</v>
      </c>
      <c r="G9" s="510" t="s">
        <v>227</v>
      </c>
      <c r="H9" s="510">
        <v>4</v>
      </c>
      <c r="I9" s="510">
        <v>5</v>
      </c>
      <c r="J9" s="510">
        <v>6</v>
      </c>
      <c r="K9" s="510">
        <v>7</v>
      </c>
      <c r="L9" s="510" t="s">
        <v>464</v>
      </c>
    </row>
    <row r="10" spans="2:12" ht="15" customHeight="1">
      <c r="B10" s="1019" t="s">
        <v>267</v>
      </c>
      <c r="C10" s="1006"/>
      <c r="D10" s="1020"/>
      <c r="E10" s="474"/>
      <c r="F10" s="475"/>
      <c r="G10" s="475"/>
      <c r="H10" s="475"/>
      <c r="I10" s="475"/>
      <c r="J10" s="475"/>
      <c r="K10" s="475"/>
      <c r="L10" s="475"/>
    </row>
    <row r="11" spans="2:12">
      <c r="B11" s="391"/>
      <c r="C11" s="1023" t="s">
        <v>268</v>
      </c>
      <c r="D11" s="1024"/>
      <c r="E11" s="476">
        <f>SUM(E12:E13)</f>
        <v>0</v>
      </c>
      <c r="F11" s="476">
        <f t="shared" ref="F11:L11" si="0">SUM(F12:F13)</f>
        <v>0</v>
      </c>
      <c r="G11" s="476">
        <f t="shared" si="0"/>
        <v>0</v>
      </c>
      <c r="H11" s="476">
        <f t="shared" si="0"/>
        <v>0</v>
      </c>
      <c r="I11" s="476">
        <f t="shared" si="0"/>
        <v>0</v>
      </c>
      <c r="J11" s="476">
        <f t="shared" si="0"/>
        <v>0</v>
      </c>
      <c r="K11" s="476">
        <f t="shared" si="0"/>
        <v>0</v>
      </c>
      <c r="L11" s="476">
        <f t="shared" si="0"/>
        <v>0</v>
      </c>
    </row>
    <row r="12" spans="2:12">
      <c r="B12" s="391"/>
      <c r="C12" s="513"/>
      <c r="D12" s="514" t="s">
        <v>269</v>
      </c>
      <c r="E12" s="394"/>
      <c r="F12" s="394"/>
      <c r="G12" s="394"/>
      <c r="H12" s="394"/>
      <c r="I12" s="394"/>
      <c r="J12" s="394"/>
      <c r="K12" s="394"/>
      <c r="L12" s="394">
        <f t="shared" ref="L12:L39" si="1">+G12-I12</f>
        <v>0</v>
      </c>
    </row>
    <row r="13" spans="2:12">
      <c r="B13" s="391"/>
      <c r="C13" s="513"/>
      <c r="D13" s="514" t="s">
        <v>270</v>
      </c>
      <c r="E13" s="474"/>
      <c r="F13" s="475"/>
      <c r="G13" s="475"/>
      <c r="H13" s="475"/>
      <c r="I13" s="475"/>
      <c r="J13" s="475"/>
      <c r="K13" s="475"/>
      <c r="L13" s="475">
        <f t="shared" si="1"/>
        <v>0</v>
      </c>
    </row>
    <row r="14" spans="2:12">
      <c r="B14" s="391"/>
      <c r="C14" s="1023" t="s">
        <v>271</v>
      </c>
      <c r="D14" s="1024"/>
      <c r="E14" s="477"/>
      <c r="F14" s="477"/>
      <c r="G14" s="478"/>
      <c r="H14" s="477"/>
      <c r="I14" s="477"/>
      <c r="J14" s="477"/>
      <c r="K14" s="477"/>
      <c r="L14" s="478">
        <f t="shared" si="1"/>
        <v>0</v>
      </c>
    </row>
    <row r="15" spans="2:12">
      <c r="B15" s="391"/>
      <c r="C15" s="513"/>
      <c r="D15" s="514" t="s">
        <v>272</v>
      </c>
      <c r="E15" s="474"/>
      <c r="F15" s="475"/>
      <c r="G15" s="475"/>
      <c r="H15" s="475"/>
      <c r="I15" s="475"/>
      <c r="J15" s="475"/>
      <c r="K15" s="475"/>
      <c r="L15" s="475">
        <f t="shared" si="1"/>
        <v>0</v>
      </c>
    </row>
    <row r="16" spans="2:12">
      <c r="B16" s="391"/>
      <c r="C16" s="513"/>
      <c r="D16" s="514" t="s">
        <v>273</v>
      </c>
      <c r="E16" s="474"/>
      <c r="F16" s="475"/>
      <c r="G16" s="475"/>
      <c r="H16" s="475"/>
      <c r="I16" s="475"/>
      <c r="J16" s="475"/>
      <c r="K16" s="475"/>
      <c r="L16" s="475">
        <f t="shared" si="1"/>
        <v>0</v>
      </c>
    </row>
    <row r="17" spans="2:12">
      <c r="B17" s="391"/>
      <c r="C17" s="513"/>
      <c r="D17" s="514" t="s">
        <v>274</v>
      </c>
      <c r="E17" s="474"/>
      <c r="F17" s="475"/>
      <c r="G17" s="475"/>
      <c r="H17" s="475"/>
      <c r="I17" s="475"/>
      <c r="J17" s="475"/>
      <c r="K17" s="475"/>
      <c r="L17" s="475">
        <f t="shared" si="1"/>
        <v>0</v>
      </c>
    </row>
    <row r="18" spans="2:12">
      <c r="B18" s="391"/>
      <c r="C18" s="513"/>
      <c r="D18" s="514" t="s">
        <v>275</v>
      </c>
      <c r="E18" s="474"/>
      <c r="F18" s="475"/>
      <c r="G18" s="475"/>
      <c r="H18" s="475"/>
      <c r="I18" s="475"/>
      <c r="J18" s="475"/>
      <c r="K18" s="475"/>
      <c r="L18" s="475">
        <f t="shared" si="1"/>
        <v>0</v>
      </c>
    </row>
    <row r="19" spans="2:12">
      <c r="B19" s="391"/>
      <c r="C19" s="513"/>
      <c r="D19" s="514" t="s">
        <v>276</v>
      </c>
      <c r="E19" s="474"/>
      <c r="F19" s="475"/>
      <c r="G19" s="475"/>
      <c r="H19" s="475"/>
      <c r="I19" s="475"/>
      <c r="J19" s="475"/>
      <c r="K19" s="475"/>
      <c r="L19" s="475">
        <f t="shared" si="1"/>
        <v>0</v>
      </c>
    </row>
    <row r="20" spans="2:12">
      <c r="B20" s="391"/>
      <c r="C20" s="513"/>
      <c r="D20" s="514" t="s">
        <v>277</v>
      </c>
      <c r="E20" s="474"/>
      <c r="F20" s="475"/>
      <c r="G20" s="475"/>
      <c r="H20" s="475"/>
      <c r="I20" s="475"/>
      <c r="J20" s="475"/>
      <c r="K20" s="475"/>
      <c r="L20" s="475">
        <f t="shared" si="1"/>
        <v>0</v>
      </c>
    </row>
    <row r="21" spans="2:12">
      <c r="B21" s="391"/>
      <c r="C21" s="513"/>
      <c r="D21" s="514" t="s">
        <v>278</v>
      </c>
      <c r="E21" s="474"/>
      <c r="F21" s="475"/>
      <c r="G21" s="475"/>
      <c r="H21" s="475"/>
      <c r="I21" s="475"/>
      <c r="J21" s="475"/>
      <c r="K21" s="475"/>
      <c r="L21" s="475">
        <f t="shared" si="1"/>
        <v>0</v>
      </c>
    </row>
    <row r="22" spans="2:12">
      <c r="B22" s="391"/>
      <c r="C22" s="513"/>
      <c r="D22" s="514" t="s">
        <v>279</v>
      </c>
      <c r="E22" s="474"/>
      <c r="F22" s="475"/>
      <c r="G22" s="475"/>
      <c r="H22" s="475"/>
      <c r="I22" s="475"/>
      <c r="J22" s="475"/>
      <c r="K22" s="475"/>
      <c r="L22" s="475">
        <f t="shared" si="1"/>
        <v>0</v>
      </c>
    </row>
    <row r="23" spans="2:12">
      <c r="B23" s="391"/>
      <c r="C23" s="1023" t="s">
        <v>280</v>
      </c>
      <c r="D23" s="1024"/>
      <c r="E23" s="477"/>
      <c r="F23" s="477"/>
      <c r="G23" s="478"/>
      <c r="H23" s="477"/>
      <c r="I23" s="477"/>
      <c r="J23" s="477"/>
      <c r="K23" s="477"/>
      <c r="L23" s="478">
        <f t="shared" si="1"/>
        <v>0</v>
      </c>
    </row>
    <row r="24" spans="2:12">
      <c r="B24" s="391"/>
      <c r="C24" s="513"/>
      <c r="D24" s="514" t="s">
        <v>281</v>
      </c>
      <c r="E24" s="474"/>
      <c r="F24" s="475"/>
      <c r="G24" s="475"/>
      <c r="H24" s="475"/>
      <c r="I24" s="475"/>
      <c r="J24" s="475"/>
      <c r="K24" s="475"/>
      <c r="L24" s="475">
        <f t="shared" si="1"/>
        <v>0</v>
      </c>
    </row>
    <row r="25" spans="2:12">
      <c r="B25" s="391"/>
      <c r="C25" s="513"/>
      <c r="D25" s="514" t="s">
        <v>282</v>
      </c>
      <c r="E25" s="474"/>
      <c r="F25" s="475"/>
      <c r="G25" s="475"/>
      <c r="H25" s="475"/>
      <c r="I25" s="475"/>
      <c r="J25" s="475"/>
      <c r="K25" s="475"/>
      <c r="L25" s="475">
        <f t="shared" si="1"/>
        <v>0</v>
      </c>
    </row>
    <row r="26" spans="2:12">
      <c r="B26" s="391"/>
      <c r="C26" s="513"/>
      <c r="D26" s="514" t="s">
        <v>283</v>
      </c>
      <c r="E26" s="474"/>
      <c r="F26" s="475"/>
      <c r="G26" s="475"/>
      <c r="H26" s="475"/>
      <c r="I26" s="475"/>
      <c r="J26" s="475"/>
      <c r="K26" s="475"/>
      <c r="L26" s="475">
        <f t="shared" si="1"/>
        <v>0</v>
      </c>
    </row>
    <row r="27" spans="2:12">
      <c r="B27" s="391"/>
      <c r="C27" s="1023" t="s">
        <v>284</v>
      </c>
      <c r="D27" s="1024"/>
      <c r="E27" s="477"/>
      <c r="F27" s="477"/>
      <c r="G27" s="478"/>
      <c r="H27" s="477"/>
      <c r="I27" s="477"/>
      <c r="J27" s="477"/>
      <c r="K27" s="477"/>
      <c r="L27" s="478">
        <f t="shared" si="1"/>
        <v>0</v>
      </c>
    </row>
    <row r="28" spans="2:12">
      <c r="B28" s="391"/>
      <c r="C28" s="513"/>
      <c r="D28" s="514" t="s">
        <v>285</v>
      </c>
      <c r="E28" s="474"/>
      <c r="F28" s="475"/>
      <c r="G28" s="475"/>
      <c r="H28" s="475"/>
      <c r="I28" s="475"/>
      <c r="J28" s="475"/>
      <c r="K28" s="475"/>
      <c r="L28" s="475">
        <f t="shared" si="1"/>
        <v>0</v>
      </c>
    </row>
    <row r="29" spans="2:12">
      <c r="B29" s="391"/>
      <c r="C29" s="513"/>
      <c r="D29" s="514" t="s">
        <v>286</v>
      </c>
      <c r="E29" s="474"/>
      <c r="F29" s="475"/>
      <c r="G29" s="475"/>
      <c r="H29" s="475"/>
      <c r="I29" s="475"/>
      <c r="J29" s="475"/>
      <c r="K29" s="475"/>
      <c r="L29" s="475">
        <f t="shared" si="1"/>
        <v>0</v>
      </c>
    </row>
    <row r="30" spans="2:12">
      <c r="B30" s="391"/>
      <c r="C30" s="1023" t="s">
        <v>287</v>
      </c>
      <c r="D30" s="1024"/>
      <c r="E30" s="477"/>
      <c r="F30" s="477"/>
      <c r="G30" s="478"/>
      <c r="H30" s="477"/>
      <c r="I30" s="477"/>
      <c r="J30" s="477"/>
      <c r="K30" s="477"/>
      <c r="L30" s="478">
        <f t="shared" si="1"/>
        <v>0</v>
      </c>
    </row>
    <row r="31" spans="2:12">
      <c r="B31" s="391"/>
      <c r="C31" s="513"/>
      <c r="D31" s="514" t="s">
        <v>288</v>
      </c>
      <c r="E31" s="474"/>
      <c r="F31" s="475"/>
      <c r="G31" s="475"/>
      <c r="H31" s="475"/>
      <c r="I31" s="475"/>
      <c r="J31" s="475"/>
      <c r="K31" s="475"/>
      <c r="L31" s="475">
        <f t="shared" si="1"/>
        <v>0</v>
      </c>
    </row>
    <row r="32" spans="2:12">
      <c r="B32" s="391"/>
      <c r="C32" s="513"/>
      <c r="D32" s="514" t="s">
        <v>289</v>
      </c>
      <c r="E32" s="474"/>
      <c r="F32" s="475"/>
      <c r="G32" s="475"/>
      <c r="H32" s="475"/>
      <c r="I32" s="475"/>
      <c r="J32" s="475"/>
      <c r="K32" s="475"/>
      <c r="L32" s="475">
        <f t="shared" si="1"/>
        <v>0</v>
      </c>
    </row>
    <row r="33" spans="1:13">
      <c r="B33" s="391"/>
      <c r="C33" s="513"/>
      <c r="D33" s="514" t="s">
        <v>290</v>
      </c>
      <c r="E33" s="474"/>
      <c r="F33" s="475"/>
      <c r="G33" s="475"/>
      <c r="H33" s="475"/>
      <c r="I33" s="475"/>
      <c r="J33" s="475"/>
      <c r="K33" s="475"/>
      <c r="L33" s="475">
        <f t="shared" si="1"/>
        <v>0</v>
      </c>
    </row>
    <row r="34" spans="1:13">
      <c r="B34" s="391"/>
      <c r="C34" s="513"/>
      <c r="D34" s="514" t="s">
        <v>291</v>
      </c>
      <c r="E34" s="474"/>
      <c r="F34" s="475"/>
      <c r="G34" s="475"/>
      <c r="H34" s="475"/>
      <c r="I34" s="475"/>
      <c r="J34" s="475"/>
      <c r="K34" s="475"/>
      <c r="L34" s="475">
        <f t="shared" si="1"/>
        <v>0</v>
      </c>
    </row>
    <row r="35" spans="1:13">
      <c r="B35" s="391"/>
      <c r="C35" s="1023" t="s">
        <v>292</v>
      </c>
      <c r="D35" s="1024"/>
      <c r="E35" s="477"/>
      <c r="F35" s="477"/>
      <c r="G35" s="478"/>
      <c r="H35" s="477"/>
      <c r="I35" s="477"/>
      <c r="J35" s="477"/>
      <c r="K35" s="477"/>
      <c r="L35" s="478">
        <f t="shared" si="1"/>
        <v>0</v>
      </c>
    </row>
    <row r="36" spans="1:13">
      <c r="B36" s="391"/>
      <c r="C36" s="513"/>
      <c r="D36" s="514" t="s">
        <v>293</v>
      </c>
      <c r="E36" s="474"/>
      <c r="F36" s="475"/>
      <c r="G36" s="475"/>
      <c r="H36" s="475"/>
      <c r="I36" s="475"/>
      <c r="J36" s="475"/>
      <c r="K36" s="475"/>
      <c r="L36" s="475">
        <f t="shared" si="1"/>
        <v>0</v>
      </c>
    </row>
    <row r="37" spans="1:13" ht="15" customHeight="1">
      <c r="B37" s="1019" t="s">
        <v>294</v>
      </c>
      <c r="C37" s="1006"/>
      <c r="D37" s="1020"/>
      <c r="E37" s="474"/>
      <c r="F37" s="475"/>
      <c r="G37" s="475"/>
      <c r="H37" s="475"/>
      <c r="I37" s="475"/>
      <c r="J37" s="475"/>
      <c r="K37" s="475"/>
      <c r="L37" s="475">
        <f t="shared" si="1"/>
        <v>0</v>
      </c>
    </row>
    <row r="38" spans="1:13" ht="15" customHeight="1">
      <c r="B38" s="1019" t="s">
        <v>295</v>
      </c>
      <c r="C38" s="1006"/>
      <c r="D38" s="1020"/>
      <c r="E38" s="474"/>
      <c r="F38" s="475"/>
      <c r="G38" s="475"/>
      <c r="H38" s="475"/>
      <c r="I38" s="475"/>
      <c r="J38" s="475"/>
      <c r="K38" s="475"/>
      <c r="L38" s="475">
        <f t="shared" si="1"/>
        <v>0</v>
      </c>
    </row>
    <row r="39" spans="1:13" ht="15.75" customHeight="1">
      <c r="B39" s="1019" t="s">
        <v>296</v>
      </c>
      <c r="C39" s="1006"/>
      <c r="D39" s="1020"/>
      <c r="E39" s="474"/>
      <c r="F39" s="475"/>
      <c r="G39" s="475"/>
      <c r="H39" s="475"/>
      <c r="I39" s="475"/>
      <c r="J39" s="475"/>
      <c r="K39" s="475"/>
      <c r="L39" s="475">
        <f t="shared" si="1"/>
        <v>0</v>
      </c>
    </row>
    <row r="40" spans="1:13">
      <c r="B40" s="479"/>
      <c r="C40" s="480"/>
      <c r="D40" s="481"/>
      <c r="E40" s="482"/>
      <c r="F40" s="483"/>
      <c r="G40" s="483"/>
      <c r="H40" s="483"/>
      <c r="I40" s="483"/>
      <c r="J40" s="483"/>
      <c r="K40" s="483"/>
      <c r="L40" s="483"/>
    </row>
    <row r="41" spans="1:13" s="390" customFormat="1" ht="16.5" customHeight="1">
      <c r="A41" s="295"/>
      <c r="B41" s="414"/>
      <c r="C41" s="1021" t="s">
        <v>228</v>
      </c>
      <c r="D41" s="1022"/>
      <c r="E41" s="484">
        <f>+E11+E14+E23+E27+E30+E35+E37+E38+E39</f>
        <v>0</v>
      </c>
      <c r="F41" s="484">
        <f t="shared" ref="F41:L41" si="2">+F11+F14+F23+F27+F30+F35+F37+F38+F39</f>
        <v>0</v>
      </c>
      <c r="G41" s="484">
        <f t="shared" si="2"/>
        <v>0</v>
      </c>
      <c r="H41" s="484">
        <f t="shared" si="2"/>
        <v>0</v>
      </c>
      <c r="I41" s="484">
        <f t="shared" si="2"/>
        <v>0</v>
      </c>
      <c r="J41" s="484">
        <f t="shared" si="2"/>
        <v>0</v>
      </c>
      <c r="K41" s="484">
        <f t="shared" si="2"/>
        <v>0</v>
      </c>
      <c r="L41" s="484">
        <f t="shared" si="2"/>
        <v>0</v>
      </c>
      <c r="M41" s="295"/>
    </row>
    <row r="42" spans="1:13">
      <c r="B42" s="24"/>
      <c r="C42" s="24"/>
      <c r="D42" s="24"/>
      <c r="E42" s="24"/>
      <c r="F42" s="24"/>
      <c r="G42" s="24"/>
      <c r="H42" s="24"/>
      <c r="I42" s="24"/>
      <c r="J42" s="24"/>
      <c r="K42" s="24"/>
      <c r="L42" s="24"/>
    </row>
    <row r="43" spans="1:13">
      <c r="B43" s="24" t="s">
        <v>76</v>
      </c>
      <c r="F43" s="24"/>
      <c r="G43" s="24"/>
      <c r="H43" s="24"/>
      <c r="I43" s="24"/>
      <c r="J43" s="24"/>
      <c r="K43" s="24"/>
      <c r="L43" s="24"/>
    </row>
    <row r="46" spans="1:13">
      <c r="D46" s="271"/>
    </row>
    <row r="47" spans="1:13">
      <c r="D47" s="502" t="s">
        <v>543</v>
      </c>
      <c r="G47" s="873" t="s">
        <v>545</v>
      </c>
      <c r="H47" s="873"/>
      <c r="I47" s="873"/>
      <c r="J47" s="873"/>
      <c r="K47" s="873"/>
      <c r="L47" s="873"/>
    </row>
    <row r="48" spans="1:13">
      <c r="D48" s="502" t="s">
        <v>544</v>
      </c>
      <c r="G48" s="869" t="s">
        <v>546</v>
      </c>
      <c r="H48" s="869"/>
      <c r="I48" s="869"/>
      <c r="J48" s="869"/>
      <c r="K48" s="869"/>
      <c r="L48" s="869"/>
    </row>
    <row r="57" spans="12:15">
      <c r="L57" s="390">
        <v>1</v>
      </c>
      <c r="O57" s="390"/>
    </row>
  </sheetData>
  <mergeCells count="19">
    <mergeCell ref="B10:D10"/>
    <mergeCell ref="C11:D11"/>
    <mergeCell ref="C14:D14"/>
    <mergeCell ref="C23:D23"/>
    <mergeCell ref="C27:D27"/>
    <mergeCell ref="B1:L1"/>
    <mergeCell ref="B2:L2"/>
    <mergeCell ref="B3:L3"/>
    <mergeCell ref="B7:D9"/>
    <mergeCell ref="E7:K7"/>
    <mergeCell ref="L7:L8"/>
    <mergeCell ref="B39:D39"/>
    <mergeCell ref="C41:D41"/>
    <mergeCell ref="G47:L47"/>
    <mergeCell ref="G48:L48"/>
    <mergeCell ref="C30:D30"/>
    <mergeCell ref="C35:D35"/>
    <mergeCell ref="B37:D37"/>
    <mergeCell ref="B38:D38"/>
  </mergeCells>
  <pageMargins left="0.23622047244094491" right="0.70866141732283472" top="0.43307086614173229" bottom="0.74803149606299213" header="0.31496062992125984" footer="0.31496062992125984"/>
  <pageSetup scale="70" fitToHeight="0"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9"/>
  <sheetViews>
    <sheetView showGridLines="0" topLeftCell="C7" zoomScaleNormal="100" workbookViewId="0">
      <selection activeCell="L30" sqref="L30"/>
    </sheetView>
  </sheetViews>
  <sheetFormatPr baseColWidth="10" defaultRowHeight="12.75"/>
  <cols>
    <col min="1" max="1" width="2.140625" style="24" customWidth="1"/>
    <col min="2" max="3" width="3.7109375" style="265" customWidth="1"/>
    <col min="4" max="4" width="10.85546875" style="265" customWidth="1"/>
    <col min="5" max="5" width="15.5703125" style="265" customWidth="1"/>
    <col min="6" max="6" width="23" style="265" customWidth="1"/>
    <col min="7" max="7" width="6" style="265" customWidth="1"/>
    <col min="8" max="8" width="15.28515625" style="265" customWidth="1"/>
    <col min="9" max="9" width="15.140625" style="265" customWidth="1"/>
    <col min="10" max="10" width="14" style="265" customWidth="1"/>
    <col min="11" max="11" width="15.5703125" style="265" customWidth="1"/>
    <col min="12" max="12" width="13.5703125" style="265" customWidth="1"/>
    <col min="13" max="13" width="14.7109375" style="265" customWidth="1"/>
    <col min="14" max="15" width="14.42578125" style="265" customWidth="1"/>
    <col min="16" max="16" width="14.5703125" style="24" customWidth="1"/>
    <col min="17" max="17" width="14" style="265" customWidth="1"/>
    <col min="18" max="16384" width="11.42578125" style="265"/>
  </cols>
  <sheetData>
    <row r="1" spans="2:17" ht="6" customHeight="1">
      <c r="B1" s="865"/>
      <c r="C1" s="865"/>
      <c r="D1" s="865"/>
      <c r="E1" s="865"/>
      <c r="F1" s="865"/>
      <c r="G1" s="865"/>
      <c r="H1" s="865"/>
      <c r="I1" s="865"/>
      <c r="J1" s="865"/>
      <c r="K1" s="865"/>
      <c r="L1" s="865"/>
      <c r="M1" s="865"/>
      <c r="N1" s="865"/>
      <c r="O1" s="865"/>
      <c r="P1" s="865"/>
      <c r="Q1" s="865"/>
    </row>
    <row r="2" spans="2:17" ht="13.5" customHeight="1">
      <c r="B2" s="865" t="s">
        <v>459</v>
      </c>
      <c r="C2" s="865"/>
      <c r="D2" s="865"/>
      <c r="E2" s="865"/>
      <c r="F2" s="865"/>
      <c r="G2" s="865"/>
      <c r="H2" s="865"/>
      <c r="I2" s="865"/>
      <c r="J2" s="865"/>
      <c r="K2" s="865"/>
      <c r="L2" s="865"/>
      <c r="M2" s="865"/>
      <c r="N2" s="865"/>
      <c r="O2" s="865"/>
      <c r="P2" s="865"/>
      <c r="Q2" s="865"/>
    </row>
    <row r="3" spans="2:17" ht="20.25" customHeight="1">
      <c r="B3" s="865" t="s">
        <v>1192</v>
      </c>
      <c r="C3" s="865"/>
      <c r="D3" s="865"/>
      <c r="E3" s="865"/>
      <c r="F3" s="865"/>
      <c r="G3" s="865"/>
      <c r="H3" s="865"/>
      <c r="I3" s="865"/>
      <c r="J3" s="865"/>
      <c r="K3" s="865"/>
      <c r="L3" s="865"/>
      <c r="M3" s="865"/>
      <c r="N3" s="865"/>
      <c r="O3" s="865"/>
      <c r="P3" s="865"/>
      <c r="Q3" s="865"/>
    </row>
    <row r="4" spans="2:17" s="24" customFormat="1" ht="8.25" customHeight="1">
      <c r="B4" s="865"/>
      <c r="C4" s="865"/>
      <c r="D4" s="865"/>
      <c r="E4" s="865"/>
      <c r="F4" s="865"/>
      <c r="G4" s="865"/>
      <c r="H4" s="865"/>
      <c r="I4" s="865"/>
      <c r="J4" s="865"/>
      <c r="K4" s="865"/>
      <c r="L4" s="865"/>
      <c r="M4" s="865"/>
      <c r="N4" s="865"/>
      <c r="O4" s="865"/>
      <c r="P4" s="865"/>
      <c r="Q4" s="865"/>
    </row>
    <row r="5" spans="2:17" s="24" customFormat="1" ht="24" customHeight="1">
      <c r="D5" s="29" t="s">
        <v>3</v>
      </c>
      <c r="E5" s="278" t="s">
        <v>542</v>
      </c>
      <c r="F5" s="278"/>
      <c r="G5" s="277"/>
      <c r="H5" s="278"/>
      <c r="I5" s="278"/>
      <c r="J5" s="278"/>
      <c r="K5" s="278"/>
      <c r="L5" s="71"/>
      <c r="M5" s="71"/>
      <c r="N5" s="75"/>
      <c r="O5" s="235"/>
    </row>
    <row r="6" spans="2:17" s="24" customFormat="1" ht="8.25" customHeight="1">
      <c r="B6" s="235"/>
      <c r="C6" s="235"/>
      <c r="D6" s="235"/>
      <c r="E6" s="235"/>
      <c r="F6" s="235"/>
      <c r="G6" s="235"/>
      <c r="H6" s="235"/>
      <c r="I6" s="235"/>
      <c r="J6" s="235"/>
      <c r="K6" s="235"/>
      <c r="L6" s="235"/>
      <c r="M6" s="235"/>
      <c r="N6" s="235"/>
      <c r="O6" s="235"/>
    </row>
    <row r="7" spans="2:17" ht="15" customHeight="1">
      <c r="B7" s="1028" t="s">
        <v>460</v>
      </c>
      <c r="C7" s="1029"/>
      <c r="D7" s="1030"/>
      <c r="E7" s="1037" t="s">
        <v>461</v>
      </c>
      <c r="F7" s="515"/>
      <c r="G7" s="1037" t="s">
        <v>458</v>
      </c>
      <c r="H7" s="1040" t="s">
        <v>222</v>
      </c>
      <c r="I7" s="1041"/>
      <c r="J7" s="1041"/>
      <c r="K7" s="1041"/>
      <c r="L7" s="1041"/>
      <c r="M7" s="1041"/>
      <c r="N7" s="1042"/>
      <c r="O7" s="1037" t="s">
        <v>223</v>
      </c>
      <c r="P7" s="1027" t="s">
        <v>494</v>
      </c>
      <c r="Q7" s="923"/>
    </row>
    <row r="8" spans="2:17" ht="25.5">
      <c r="B8" s="1031"/>
      <c r="C8" s="1032"/>
      <c r="D8" s="1033"/>
      <c r="E8" s="1039"/>
      <c r="F8" s="516" t="s">
        <v>462</v>
      </c>
      <c r="G8" s="1039"/>
      <c r="H8" s="510" t="s">
        <v>224</v>
      </c>
      <c r="I8" s="510" t="s">
        <v>225</v>
      </c>
      <c r="J8" s="510" t="s">
        <v>203</v>
      </c>
      <c r="K8" s="510" t="s">
        <v>406</v>
      </c>
      <c r="L8" s="510" t="s">
        <v>204</v>
      </c>
      <c r="M8" s="510" t="s">
        <v>407</v>
      </c>
      <c r="N8" s="510" t="s">
        <v>226</v>
      </c>
      <c r="O8" s="1038"/>
      <c r="P8" s="485" t="s">
        <v>495</v>
      </c>
      <c r="Q8" s="485" t="s">
        <v>496</v>
      </c>
    </row>
    <row r="9" spans="2:17" ht="15.75" customHeight="1">
      <c r="B9" s="1034"/>
      <c r="C9" s="1035"/>
      <c r="D9" s="1036"/>
      <c r="E9" s="1038"/>
      <c r="F9" s="517"/>
      <c r="G9" s="1038"/>
      <c r="H9" s="510">
        <v>1</v>
      </c>
      <c r="I9" s="510">
        <v>2</v>
      </c>
      <c r="J9" s="510" t="s">
        <v>227</v>
      </c>
      <c r="K9" s="510">
        <v>4</v>
      </c>
      <c r="L9" s="510">
        <v>5</v>
      </c>
      <c r="M9" s="510">
        <v>6</v>
      </c>
      <c r="N9" s="510">
        <v>7</v>
      </c>
      <c r="O9" s="510" t="s">
        <v>464</v>
      </c>
      <c r="P9" s="298" t="s">
        <v>497</v>
      </c>
      <c r="Q9" s="298" t="s">
        <v>498</v>
      </c>
    </row>
    <row r="10" spans="2:17">
      <c r="B10" s="391"/>
      <c r="C10" s="617"/>
      <c r="D10" s="695" t="s">
        <v>856</v>
      </c>
      <c r="E10" s="696" t="s">
        <v>580</v>
      </c>
      <c r="F10" s="697" t="s">
        <v>747</v>
      </c>
      <c r="G10" s="698" t="s">
        <v>581</v>
      </c>
      <c r="H10" s="748">
        <v>7266530.4699999997</v>
      </c>
      <c r="I10" s="748">
        <v>4602899.96</v>
      </c>
      <c r="J10" s="749">
        <f>+H10+I10</f>
        <v>11869430.43</v>
      </c>
      <c r="K10" s="610">
        <v>9153701.6099999994</v>
      </c>
      <c r="L10" s="748">
        <v>9153701.6099999994</v>
      </c>
      <c r="M10" s="748">
        <v>9153701.6099999994</v>
      </c>
      <c r="N10" s="748">
        <v>9149410.5099999998</v>
      </c>
      <c r="O10" s="610">
        <f>+J10-L10</f>
        <v>2715728.8200000003</v>
      </c>
      <c r="P10" s="750">
        <f>L10/H10</f>
        <v>1.2597073180648206</v>
      </c>
      <c r="Q10" s="750">
        <f>L10/J10</f>
        <v>0.77119973565572342</v>
      </c>
    </row>
    <row r="11" spans="2:17">
      <c r="B11" s="391"/>
      <c r="C11" s="617"/>
      <c r="D11" s="695" t="s">
        <v>857</v>
      </c>
      <c r="E11" s="699" t="s">
        <v>580</v>
      </c>
      <c r="F11" s="700" t="s">
        <v>748</v>
      </c>
      <c r="G11" s="701" t="s">
        <v>493</v>
      </c>
      <c r="H11" s="691">
        <v>681076.08</v>
      </c>
      <c r="I11" s="691">
        <v>364095.20999999996</v>
      </c>
      <c r="J11" s="747">
        <f t="shared" ref="J11:J27" si="0">+H11+I11</f>
        <v>1045171.2899999999</v>
      </c>
      <c r="K11" s="562">
        <v>943079.92</v>
      </c>
      <c r="L11" s="691">
        <v>943079.92</v>
      </c>
      <c r="M11" s="691">
        <v>943079.92</v>
      </c>
      <c r="N11" s="691">
        <v>942949.93</v>
      </c>
      <c r="O11" s="612">
        <f t="shared" ref="O11:O27" si="1">+J11-L11</f>
        <v>102091.36999999988</v>
      </c>
      <c r="P11" s="751">
        <f>L11/H11</f>
        <v>1.3846910025088535</v>
      </c>
      <c r="Q11" s="751">
        <f t="shared" ref="Q11:Q27" si="2">L11/J11</f>
        <v>0.90232092004746911</v>
      </c>
    </row>
    <row r="12" spans="2:17">
      <c r="B12" s="391"/>
      <c r="C12" s="486"/>
      <c r="D12" s="695" t="s">
        <v>858</v>
      </c>
      <c r="E12" s="699" t="s">
        <v>580</v>
      </c>
      <c r="F12" s="700" t="s">
        <v>749</v>
      </c>
      <c r="G12" s="702" t="s">
        <v>582</v>
      </c>
      <c r="H12" s="691">
        <v>11473252.48</v>
      </c>
      <c r="I12" s="691">
        <v>5893536.4000000004</v>
      </c>
      <c r="J12" s="747">
        <f t="shared" si="0"/>
        <v>17366788.880000003</v>
      </c>
      <c r="K12" s="813">
        <v>14757332.199999999</v>
      </c>
      <c r="L12" s="691">
        <v>14757332.199999999</v>
      </c>
      <c r="M12" s="691">
        <v>14757332.199999999</v>
      </c>
      <c r="N12" s="691">
        <v>14757332.199999999</v>
      </c>
      <c r="O12" s="612">
        <f t="shared" si="1"/>
        <v>2609456.6800000034</v>
      </c>
      <c r="P12" s="751">
        <f t="shared" ref="P12:P24" si="3">L12/H12</f>
        <v>1.2862379020879002</v>
      </c>
      <c r="Q12" s="751">
        <f t="shared" si="2"/>
        <v>0.84974443473513317</v>
      </c>
    </row>
    <row r="13" spans="2:17">
      <c r="B13" s="391"/>
      <c r="C13" s="486"/>
      <c r="D13" s="695" t="s">
        <v>789</v>
      </c>
      <c r="E13" s="699" t="s">
        <v>580</v>
      </c>
      <c r="F13" s="700" t="s">
        <v>871</v>
      </c>
      <c r="G13" s="702" t="s">
        <v>582</v>
      </c>
      <c r="H13" s="691">
        <v>0</v>
      </c>
      <c r="I13" s="691">
        <v>500000</v>
      </c>
      <c r="J13" s="747">
        <f t="shared" si="0"/>
        <v>500000</v>
      </c>
      <c r="K13" s="564"/>
      <c r="L13" s="691"/>
      <c r="M13" s="691"/>
      <c r="N13" s="691"/>
      <c r="O13" s="612">
        <f t="shared" si="1"/>
        <v>500000</v>
      </c>
      <c r="P13" s="751" t="e">
        <f t="shared" si="3"/>
        <v>#DIV/0!</v>
      </c>
      <c r="Q13" s="751">
        <f t="shared" si="2"/>
        <v>0</v>
      </c>
    </row>
    <row r="14" spans="2:17">
      <c r="B14" s="391"/>
      <c r="C14" s="486"/>
      <c r="D14" s="695" t="s">
        <v>790</v>
      </c>
      <c r="E14" s="699" t="s">
        <v>580</v>
      </c>
      <c r="F14" s="700" t="s">
        <v>872</v>
      </c>
      <c r="G14" s="702" t="s">
        <v>582</v>
      </c>
      <c r="H14" s="691">
        <v>0</v>
      </c>
      <c r="I14" s="691">
        <v>1000000.0000000001</v>
      </c>
      <c r="J14" s="747">
        <f t="shared" si="0"/>
        <v>1000000.0000000001</v>
      </c>
      <c r="K14" s="813">
        <v>900684.07</v>
      </c>
      <c r="L14" s="691">
        <v>900684.07</v>
      </c>
      <c r="M14" s="691">
        <v>900684.07</v>
      </c>
      <c r="N14" s="691">
        <v>900684.07</v>
      </c>
      <c r="O14" s="612">
        <f t="shared" si="1"/>
        <v>99315.930000000168</v>
      </c>
      <c r="P14" s="751" t="e">
        <f t="shared" si="3"/>
        <v>#DIV/0!</v>
      </c>
      <c r="Q14" s="751">
        <f t="shared" si="2"/>
        <v>0.90068406999999984</v>
      </c>
    </row>
    <row r="15" spans="2:17">
      <c r="B15" s="391"/>
      <c r="C15" s="617"/>
      <c r="D15" s="695" t="s">
        <v>859</v>
      </c>
      <c r="E15" s="699" t="s">
        <v>580</v>
      </c>
      <c r="F15" s="700" t="s">
        <v>750</v>
      </c>
      <c r="G15" s="702" t="s">
        <v>582</v>
      </c>
      <c r="H15" s="691">
        <v>108284.51</v>
      </c>
      <c r="I15" s="691">
        <v>74168.28</v>
      </c>
      <c r="J15" s="747">
        <f t="shared" si="0"/>
        <v>182452.78999999998</v>
      </c>
      <c r="K15" s="562">
        <v>155733.57999999999</v>
      </c>
      <c r="L15" s="691">
        <v>155733.57999999999</v>
      </c>
      <c r="M15" s="691">
        <v>155733.57999999999</v>
      </c>
      <c r="N15" s="691">
        <v>155733.57999999999</v>
      </c>
      <c r="O15" s="612">
        <f t="shared" si="1"/>
        <v>26719.209999999992</v>
      </c>
      <c r="P15" s="751">
        <f t="shared" si="3"/>
        <v>1.4381888970084455</v>
      </c>
      <c r="Q15" s="751">
        <f t="shared" si="2"/>
        <v>0.85355548687416627</v>
      </c>
    </row>
    <row r="16" spans="2:17">
      <c r="B16" s="391"/>
      <c r="C16" s="617"/>
      <c r="D16" s="695" t="s">
        <v>860</v>
      </c>
      <c r="E16" s="699" t="s">
        <v>580</v>
      </c>
      <c r="F16" s="700" t="s">
        <v>751</v>
      </c>
      <c r="G16" s="702" t="s">
        <v>582</v>
      </c>
      <c r="H16" s="691">
        <v>94780.28</v>
      </c>
      <c r="I16" s="691">
        <v>1209217.8799999999</v>
      </c>
      <c r="J16" s="747">
        <f t="shared" si="0"/>
        <v>1303998.1599999999</v>
      </c>
      <c r="K16" s="562">
        <v>680547.34</v>
      </c>
      <c r="L16" s="691">
        <v>680547.34</v>
      </c>
      <c r="M16" s="691">
        <v>680547.34</v>
      </c>
      <c r="N16" s="691">
        <v>680547.34</v>
      </c>
      <c r="O16" s="612">
        <f t="shared" si="1"/>
        <v>623450.81999999995</v>
      </c>
      <c r="P16" s="751">
        <f t="shared" si="3"/>
        <v>7.180263025177811</v>
      </c>
      <c r="Q16" s="751">
        <f t="shared" si="2"/>
        <v>0.5218928683150903</v>
      </c>
    </row>
    <row r="17" spans="1:17">
      <c r="B17" s="391"/>
      <c r="C17" s="617"/>
      <c r="D17" s="695" t="s">
        <v>861</v>
      </c>
      <c r="E17" s="699" t="s">
        <v>580</v>
      </c>
      <c r="F17" s="700" t="s">
        <v>752</v>
      </c>
      <c r="G17" s="702" t="s">
        <v>582</v>
      </c>
      <c r="H17" s="691">
        <v>87234.96</v>
      </c>
      <c r="I17" s="691">
        <v>23131.740000000005</v>
      </c>
      <c r="J17" s="747">
        <f t="shared" si="0"/>
        <v>110366.70000000001</v>
      </c>
      <c r="K17" s="562">
        <v>106432.86</v>
      </c>
      <c r="L17" s="691">
        <v>106432.86</v>
      </c>
      <c r="M17" s="691">
        <v>106432.86</v>
      </c>
      <c r="N17" s="691">
        <v>106432.86</v>
      </c>
      <c r="O17" s="612">
        <f t="shared" si="1"/>
        <v>3933.8400000000111</v>
      </c>
      <c r="P17" s="751">
        <f t="shared" si="3"/>
        <v>1.2200711733002456</v>
      </c>
      <c r="Q17" s="751">
        <f t="shared" si="2"/>
        <v>0.96435664018222877</v>
      </c>
    </row>
    <row r="18" spans="1:17">
      <c r="B18" s="391"/>
      <c r="C18" s="617"/>
      <c r="D18" s="695" t="s">
        <v>862</v>
      </c>
      <c r="E18" s="699" t="s">
        <v>580</v>
      </c>
      <c r="F18" s="700" t="s">
        <v>753</v>
      </c>
      <c r="G18" s="702" t="s">
        <v>582</v>
      </c>
      <c r="H18" s="691">
        <v>37170.480000000003</v>
      </c>
      <c r="I18" s="691">
        <v>27466.600000000006</v>
      </c>
      <c r="J18" s="747">
        <f t="shared" si="0"/>
        <v>64637.080000000009</v>
      </c>
      <c r="K18" s="563">
        <v>31860.36</v>
      </c>
      <c r="L18" s="691">
        <v>31860.36</v>
      </c>
      <c r="M18" s="691">
        <v>31860.36</v>
      </c>
      <c r="N18" s="691">
        <v>31860.36</v>
      </c>
      <c r="O18" s="612">
        <f t="shared" si="1"/>
        <v>32776.720000000008</v>
      </c>
      <c r="P18" s="751">
        <f t="shared" si="3"/>
        <v>0.857141473556435</v>
      </c>
      <c r="Q18" s="751">
        <f t="shared" si="2"/>
        <v>0.49291149909618437</v>
      </c>
    </row>
    <row r="19" spans="1:17">
      <c r="B19" s="391"/>
      <c r="C19" s="617"/>
      <c r="D19" s="695" t="s">
        <v>863</v>
      </c>
      <c r="E19" s="699" t="s">
        <v>580</v>
      </c>
      <c r="F19" s="700" t="s">
        <v>754</v>
      </c>
      <c r="G19" s="702" t="s">
        <v>582</v>
      </c>
      <c r="H19" s="691">
        <v>13000</v>
      </c>
      <c r="I19" s="691">
        <v>0</v>
      </c>
      <c r="J19" s="747">
        <f t="shared" si="0"/>
        <v>13000</v>
      </c>
      <c r="K19" s="563">
        <v>5455.07</v>
      </c>
      <c r="L19" s="691">
        <v>5455.07</v>
      </c>
      <c r="M19" s="691">
        <v>5455.07</v>
      </c>
      <c r="N19" s="691">
        <v>0</v>
      </c>
      <c r="O19" s="612">
        <f t="shared" si="1"/>
        <v>7544.93</v>
      </c>
      <c r="P19" s="751">
        <f t="shared" si="3"/>
        <v>0.41962076923076919</v>
      </c>
      <c r="Q19" s="751">
        <f t="shared" si="2"/>
        <v>0.41962076923076919</v>
      </c>
    </row>
    <row r="20" spans="1:17">
      <c r="B20" s="391"/>
      <c r="C20" s="617"/>
      <c r="D20" s="695" t="s">
        <v>864</v>
      </c>
      <c r="E20" s="699" t="s">
        <v>580</v>
      </c>
      <c r="F20" s="700" t="s">
        <v>755</v>
      </c>
      <c r="G20" s="703" t="s">
        <v>581</v>
      </c>
      <c r="H20" s="691">
        <v>1640954.84</v>
      </c>
      <c r="I20" s="691">
        <v>1647809.4299999997</v>
      </c>
      <c r="J20" s="747">
        <f t="shared" si="0"/>
        <v>3288764.2699999996</v>
      </c>
      <c r="K20" s="562">
        <v>2202652.2000000002</v>
      </c>
      <c r="L20" s="691">
        <v>2202652.2000000002</v>
      </c>
      <c r="M20" s="691">
        <v>2202652.2000000002</v>
      </c>
      <c r="N20" s="691">
        <v>2164790.7599999998</v>
      </c>
      <c r="O20" s="612">
        <f t="shared" si="1"/>
        <v>1086112.0699999994</v>
      </c>
      <c r="P20" s="751">
        <f t="shared" si="3"/>
        <v>1.3422990970306046</v>
      </c>
      <c r="Q20" s="751">
        <f t="shared" si="2"/>
        <v>0.66975070852372176</v>
      </c>
    </row>
    <row r="21" spans="1:17">
      <c r="B21" s="391"/>
      <c r="C21" s="617"/>
      <c r="D21" s="695" t="s">
        <v>865</v>
      </c>
      <c r="E21" s="699" t="s">
        <v>580</v>
      </c>
      <c r="F21" s="700" t="s">
        <v>756</v>
      </c>
      <c r="G21" s="702" t="s">
        <v>582</v>
      </c>
      <c r="H21" s="691">
        <v>90344.52</v>
      </c>
      <c r="I21" s="691">
        <v>213321.78000000003</v>
      </c>
      <c r="J21" s="747">
        <f t="shared" si="0"/>
        <v>303666.30000000005</v>
      </c>
      <c r="K21" s="562">
        <v>217159.12</v>
      </c>
      <c r="L21" s="691">
        <v>217159.12</v>
      </c>
      <c r="M21" s="691">
        <v>217159.12</v>
      </c>
      <c r="N21" s="691">
        <v>217159.12</v>
      </c>
      <c r="O21" s="612">
        <f t="shared" si="1"/>
        <v>86507.180000000051</v>
      </c>
      <c r="P21" s="751">
        <f t="shared" si="3"/>
        <v>2.4036778323688033</v>
      </c>
      <c r="Q21" s="751">
        <f t="shared" si="2"/>
        <v>0.71512420047927594</v>
      </c>
    </row>
    <row r="22" spans="1:17">
      <c r="B22" s="391"/>
      <c r="C22" s="617"/>
      <c r="D22" s="695" t="s">
        <v>866</v>
      </c>
      <c r="E22" s="699" t="s">
        <v>580</v>
      </c>
      <c r="F22" s="700" t="s">
        <v>757</v>
      </c>
      <c r="G22" s="703" t="s">
        <v>582</v>
      </c>
      <c r="H22" s="691">
        <v>967765.84</v>
      </c>
      <c r="I22" s="691">
        <v>850730.02</v>
      </c>
      <c r="J22" s="705">
        <f t="shared" si="0"/>
        <v>1818495.8599999999</v>
      </c>
      <c r="K22" s="562">
        <v>1396315.87</v>
      </c>
      <c r="L22" s="691">
        <v>1396315.87</v>
      </c>
      <c r="M22" s="691">
        <v>1396315.87</v>
      </c>
      <c r="N22" s="691">
        <v>1394308.12</v>
      </c>
      <c r="O22" s="612">
        <f t="shared" si="1"/>
        <v>422179.98999999976</v>
      </c>
      <c r="P22" s="751">
        <f t="shared" si="3"/>
        <v>1.4428240926544795</v>
      </c>
      <c r="Q22" s="751">
        <f t="shared" si="2"/>
        <v>0.7678411046808763</v>
      </c>
    </row>
    <row r="23" spans="1:17">
      <c r="B23" s="391"/>
      <c r="C23" s="486"/>
      <c r="D23" s="695" t="s">
        <v>867</v>
      </c>
      <c r="E23" s="699" t="s">
        <v>580</v>
      </c>
      <c r="F23" s="704" t="s">
        <v>758</v>
      </c>
      <c r="G23" s="703" t="s">
        <v>582</v>
      </c>
      <c r="H23" s="691">
        <v>17151.12</v>
      </c>
      <c r="I23" s="691">
        <v>0</v>
      </c>
      <c r="J23" s="705">
        <f>+H23+I23</f>
        <v>17151.12</v>
      </c>
      <c r="K23" s="575">
        <v>0</v>
      </c>
      <c r="L23" s="706">
        <v>0</v>
      </c>
      <c r="M23" s="706">
        <v>0</v>
      </c>
      <c r="N23" s="706">
        <v>0</v>
      </c>
      <c r="O23" s="612">
        <f t="shared" si="1"/>
        <v>17151.12</v>
      </c>
      <c r="P23" s="752">
        <f t="shared" si="3"/>
        <v>0</v>
      </c>
      <c r="Q23" s="751">
        <f t="shared" si="2"/>
        <v>0</v>
      </c>
    </row>
    <row r="24" spans="1:17">
      <c r="B24" s="391"/>
      <c r="C24" s="617"/>
      <c r="D24" s="695" t="s">
        <v>868</v>
      </c>
      <c r="E24" s="699" t="s">
        <v>580</v>
      </c>
      <c r="F24" s="704" t="s">
        <v>759</v>
      </c>
      <c r="G24" s="703" t="s">
        <v>582</v>
      </c>
      <c r="H24" s="691">
        <v>20000</v>
      </c>
      <c r="I24" s="691">
        <v>0</v>
      </c>
      <c r="J24" s="705">
        <f t="shared" si="0"/>
        <v>20000</v>
      </c>
      <c r="K24" s="563">
        <v>0</v>
      </c>
      <c r="L24" s="706">
        <v>0</v>
      </c>
      <c r="M24" s="706">
        <v>0</v>
      </c>
      <c r="N24" s="706">
        <v>0</v>
      </c>
      <c r="O24" s="612">
        <f>+J24-L24</f>
        <v>20000</v>
      </c>
      <c r="P24" s="752">
        <f t="shared" si="3"/>
        <v>0</v>
      </c>
      <c r="Q24" s="751">
        <f t="shared" si="2"/>
        <v>0</v>
      </c>
    </row>
    <row r="25" spans="1:17" ht="25.5">
      <c r="B25" s="391"/>
      <c r="C25" s="617"/>
      <c r="D25" s="695" t="s">
        <v>869</v>
      </c>
      <c r="E25" s="699" t="s">
        <v>870</v>
      </c>
      <c r="F25" s="704" t="s">
        <v>760</v>
      </c>
      <c r="G25" s="703" t="s">
        <v>582</v>
      </c>
      <c r="H25" s="691">
        <v>0</v>
      </c>
      <c r="I25" s="691">
        <v>18986521.870000001</v>
      </c>
      <c r="J25" s="705">
        <f t="shared" si="0"/>
        <v>18986521.870000001</v>
      </c>
      <c r="K25" s="562">
        <v>16552141.529999999</v>
      </c>
      <c r="L25" s="706">
        <f>16552141.53-1094211.2</f>
        <v>15457930.33</v>
      </c>
      <c r="M25" s="706">
        <f>16552141.53-1094211.2</f>
        <v>15457930.33</v>
      </c>
      <c r="N25" s="706">
        <v>15457930.33</v>
      </c>
      <c r="O25" s="612">
        <f t="shared" si="1"/>
        <v>3528591.540000001</v>
      </c>
      <c r="P25" s="752" t="e">
        <f>L25/H25</f>
        <v>#DIV/0!</v>
      </c>
      <c r="Q25" s="751">
        <f t="shared" si="2"/>
        <v>0.814152820397536</v>
      </c>
    </row>
    <row r="26" spans="1:17">
      <c r="B26" s="391"/>
      <c r="C26" s="743"/>
      <c r="D26" s="695" t="s">
        <v>906</v>
      </c>
      <c r="E26" s="699"/>
      <c r="F26" s="704"/>
      <c r="G26" s="703"/>
      <c r="H26" s="706">
        <v>0</v>
      </c>
      <c r="I26" s="706">
        <v>0</v>
      </c>
      <c r="J26" s="706">
        <v>0</v>
      </c>
      <c r="K26" s="706">
        <v>-898</v>
      </c>
      <c r="L26" s="706">
        <v>-898</v>
      </c>
      <c r="M26" s="706">
        <v>-898</v>
      </c>
      <c r="N26" s="706">
        <v>-898</v>
      </c>
      <c r="O26" s="612">
        <f>+J26-L26</f>
        <v>898</v>
      </c>
      <c r="P26" s="752"/>
      <c r="Q26" s="751"/>
    </row>
    <row r="27" spans="1:17">
      <c r="B27" s="391"/>
      <c r="C27" s="688"/>
      <c r="D27" s="707" t="s">
        <v>876</v>
      </c>
      <c r="E27" s="708"/>
      <c r="F27" s="709"/>
      <c r="G27" s="708"/>
      <c r="H27" s="711">
        <v>0</v>
      </c>
      <c r="I27" s="711">
        <v>0</v>
      </c>
      <c r="J27" s="711">
        <f t="shared" si="0"/>
        <v>0</v>
      </c>
      <c r="K27" s="710">
        <f t="shared" ref="K27:N27" si="4">(24692-0.01+2455.06+898)-2455.06</f>
        <v>25589.99</v>
      </c>
      <c r="L27" s="710">
        <f t="shared" si="4"/>
        <v>25589.99</v>
      </c>
      <c r="M27" s="710">
        <f>(24692-0.01+2455.06+898)-2455.06</f>
        <v>25589.99</v>
      </c>
      <c r="N27" s="710">
        <f t="shared" si="4"/>
        <v>25589.99</v>
      </c>
      <c r="O27" s="615">
        <f t="shared" si="1"/>
        <v>-25589.99</v>
      </c>
      <c r="P27" s="753" t="e">
        <f>L27/H27</f>
        <v>#DIV/0!</v>
      </c>
      <c r="Q27" s="754" t="e">
        <f t="shared" si="2"/>
        <v>#DIV/0!</v>
      </c>
    </row>
    <row r="28" spans="1:17" s="390" customFormat="1" ht="12.75" customHeight="1">
      <c r="A28" s="295"/>
      <c r="B28" s="414"/>
      <c r="C28" s="1021" t="s">
        <v>228</v>
      </c>
      <c r="D28" s="1043"/>
      <c r="E28" s="484"/>
      <c r="F28" s="579"/>
      <c r="G28" s="484"/>
      <c r="H28" s="580">
        <f t="shared" ref="H28" si="5">SUM(H10:H25)</f>
        <v>22497545.580000006</v>
      </c>
      <c r="I28" s="539">
        <f>SUM(I10:I25)</f>
        <v>35392899.170000002</v>
      </c>
      <c r="J28" s="539">
        <f>SUM(J10:J27)</f>
        <v>57890444.749999985</v>
      </c>
      <c r="K28" s="539">
        <f>SUM(K10:K27)</f>
        <v>47127787.719999999</v>
      </c>
      <c r="L28" s="539">
        <f>SUM(L10:L27)</f>
        <v>46033576.519999996</v>
      </c>
      <c r="M28" s="539">
        <f t="shared" ref="M28:O28" si="6">SUM(M10:M27)</f>
        <v>46033576.519999996</v>
      </c>
      <c r="N28" s="539">
        <f t="shared" si="6"/>
        <v>45983831.170000002</v>
      </c>
      <c r="O28" s="539">
        <f t="shared" si="6"/>
        <v>11856868.230000002</v>
      </c>
      <c r="P28" s="692"/>
      <c r="Q28" s="692"/>
    </row>
    <row r="29" spans="1:17">
      <c r="B29" s="24"/>
      <c r="C29" s="24"/>
      <c r="D29" s="24"/>
      <c r="E29" s="24"/>
      <c r="F29" s="24"/>
      <c r="G29" s="24"/>
      <c r="H29" s="24"/>
      <c r="I29" s="24"/>
      <c r="J29" s="24"/>
      <c r="K29" s="578"/>
      <c r="L29" s="578"/>
      <c r="M29" s="578"/>
      <c r="N29" s="578"/>
      <c r="O29" s="578"/>
    </row>
    <row r="30" spans="1:17">
      <c r="B30" s="24" t="s">
        <v>76</v>
      </c>
      <c r="F30" s="24"/>
      <c r="G30" s="24"/>
      <c r="H30" s="24"/>
      <c r="I30" s="24"/>
      <c r="J30" s="24"/>
      <c r="K30" s="841"/>
      <c r="L30" s="841"/>
      <c r="M30" s="841"/>
      <c r="N30" s="841"/>
      <c r="O30" s="841"/>
    </row>
    <row r="31" spans="1:17">
      <c r="B31" s="24"/>
      <c r="F31" s="24"/>
      <c r="G31" s="24"/>
      <c r="H31" s="24"/>
      <c r="I31" s="24"/>
      <c r="J31" s="24"/>
      <c r="K31" s="24"/>
      <c r="L31" s="24"/>
      <c r="M31" s="24"/>
      <c r="N31" s="24"/>
      <c r="O31" s="24"/>
    </row>
    <row r="32" spans="1:17">
      <c r="B32" s="24"/>
      <c r="F32" s="24"/>
      <c r="G32" s="24"/>
      <c r="H32" s="24"/>
      <c r="I32" s="24"/>
      <c r="J32" s="24"/>
      <c r="K32" s="24"/>
      <c r="L32" s="24"/>
      <c r="M32" s="24"/>
      <c r="N32" s="24"/>
      <c r="O32" s="24"/>
    </row>
    <row r="33" spans="2:16">
      <c r="B33" s="24"/>
      <c r="F33" s="24"/>
      <c r="G33" s="24"/>
      <c r="H33" s="24"/>
      <c r="I33" s="24"/>
      <c r="J33" s="24"/>
      <c r="K33" s="24"/>
      <c r="L33" s="24"/>
      <c r="M33" s="24"/>
      <c r="N33" s="24"/>
      <c r="O33" s="24"/>
    </row>
    <row r="34" spans="2:16">
      <c r="B34" s="24"/>
      <c r="F34" s="24"/>
      <c r="G34" s="24"/>
      <c r="H34" s="24"/>
      <c r="I34" s="24"/>
      <c r="J34" s="24"/>
      <c r="K34" s="24"/>
      <c r="L34" s="24"/>
      <c r="M34" s="24"/>
      <c r="N34" s="24"/>
      <c r="O34" s="24"/>
    </row>
    <row r="35" spans="2:16">
      <c r="J35" s="569"/>
      <c r="K35" s="569"/>
    </row>
    <row r="36" spans="2:16">
      <c r="J36" s="576"/>
    </row>
    <row r="37" spans="2:16">
      <c r="D37" s="269"/>
      <c r="E37" s="271"/>
      <c r="F37" s="271"/>
      <c r="G37" s="271"/>
      <c r="H37" s="269"/>
      <c r="I37" s="269"/>
      <c r="J37" s="269"/>
      <c r="K37" s="269"/>
      <c r="L37" s="269"/>
      <c r="M37" s="269"/>
      <c r="N37" s="269"/>
      <c r="O37" s="269"/>
    </row>
    <row r="38" spans="2:16">
      <c r="D38" s="437"/>
      <c r="E38" s="437" t="s">
        <v>583</v>
      </c>
      <c r="F38" s="269"/>
      <c r="I38" s="356"/>
      <c r="J38" s="356"/>
      <c r="K38" s="356"/>
      <c r="L38" s="356"/>
      <c r="M38" s="873" t="s">
        <v>545</v>
      </c>
      <c r="N38" s="873"/>
      <c r="O38" s="873"/>
    </row>
    <row r="39" spans="2:16">
      <c r="D39" s="437"/>
      <c r="E39" s="437" t="s">
        <v>584</v>
      </c>
      <c r="I39" s="357"/>
      <c r="J39" s="356"/>
      <c r="K39" s="356"/>
      <c r="L39" s="356"/>
      <c r="M39" s="869" t="s">
        <v>546</v>
      </c>
      <c r="N39" s="869"/>
      <c r="O39" s="869"/>
    </row>
    <row r="40" spans="2:16">
      <c r="I40" s="526"/>
      <c r="J40" s="526"/>
    </row>
    <row r="42" spans="2:16">
      <c r="H42" s="569"/>
      <c r="I42" s="569"/>
      <c r="J42" s="569"/>
      <c r="L42" s="569"/>
      <c r="N42" s="569"/>
      <c r="P42" s="578"/>
    </row>
    <row r="43" spans="2:16">
      <c r="H43" s="569"/>
      <c r="I43" s="569"/>
      <c r="J43" s="569"/>
      <c r="K43" s="569"/>
      <c r="L43" s="569"/>
      <c r="N43" s="569"/>
      <c r="P43" s="578"/>
    </row>
    <row r="44" spans="2:16">
      <c r="F44" s="569"/>
      <c r="H44" s="569"/>
      <c r="I44" s="569"/>
      <c r="J44" s="569"/>
      <c r="K44" s="569"/>
      <c r="L44" s="569"/>
      <c r="M44" s="569"/>
      <c r="N44" s="569"/>
      <c r="P44" s="578"/>
    </row>
    <row r="45" spans="2:16">
      <c r="F45" s="569"/>
      <c r="H45" s="569"/>
      <c r="I45" s="569"/>
      <c r="J45" s="569"/>
      <c r="K45" s="569"/>
      <c r="L45" s="569"/>
      <c r="M45" s="569"/>
      <c r="N45" s="569"/>
      <c r="P45" s="578"/>
    </row>
    <row r="46" spans="2:16">
      <c r="H46" s="569"/>
      <c r="I46" s="569"/>
      <c r="J46" s="569"/>
      <c r="K46" s="569"/>
      <c r="L46" s="569"/>
      <c r="M46" s="569"/>
      <c r="N46" s="569"/>
      <c r="P46" s="578"/>
    </row>
    <row r="47" spans="2:16">
      <c r="F47" s="569"/>
      <c r="H47" s="569"/>
      <c r="I47" s="569"/>
      <c r="J47" s="569"/>
      <c r="K47" s="569"/>
      <c r="L47" s="569"/>
      <c r="M47" s="569"/>
      <c r="N47" s="569"/>
      <c r="P47" s="578"/>
    </row>
    <row r="48" spans="2:16">
      <c r="H48" s="569"/>
      <c r="I48" s="569"/>
      <c r="J48" s="569"/>
      <c r="K48" s="569"/>
      <c r="L48" s="569"/>
      <c r="M48" s="569"/>
      <c r="N48" s="569"/>
      <c r="P48" s="578"/>
    </row>
    <row r="49" spans="6:19">
      <c r="H49" s="569"/>
      <c r="I49" s="569"/>
      <c r="J49" s="569"/>
      <c r="K49" s="569"/>
      <c r="L49" s="569"/>
      <c r="M49" s="569"/>
      <c r="N49" s="569"/>
      <c r="P49" s="578"/>
    </row>
    <row r="50" spans="6:19">
      <c r="F50" s="569"/>
      <c r="H50" s="569"/>
      <c r="I50" s="569"/>
      <c r="J50" s="569"/>
      <c r="K50" s="569"/>
      <c r="L50" s="569"/>
      <c r="M50" s="569"/>
      <c r="N50" s="569"/>
      <c r="P50" s="578"/>
    </row>
    <row r="51" spans="6:19">
      <c r="F51" s="569"/>
      <c r="H51" s="569"/>
      <c r="I51" s="569"/>
      <c r="J51" s="569"/>
      <c r="K51" s="569"/>
      <c r="L51" s="569"/>
      <c r="M51" s="569"/>
      <c r="N51" s="569"/>
      <c r="P51" s="578"/>
    </row>
    <row r="52" spans="6:19">
      <c r="F52" s="569"/>
      <c r="H52" s="569"/>
      <c r="I52" s="569"/>
      <c r="J52" s="569"/>
      <c r="K52" s="569"/>
      <c r="L52" s="569"/>
      <c r="M52" s="569"/>
      <c r="N52" s="569"/>
    </row>
    <row r="53" spans="6:19">
      <c r="F53" s="569"/>
      <c r="H53" s="569"/>
      <c r="I53" s="569"/>
      <c r="J53" s="569"/>
      <c r="K53" s="569"/>
      <c r="L53" s="569"/>
      <c r="M53" s="569"/>
    </row>
    <row r="54" spans="6:19">
      <c r="F54" s="569"/>
      <c r="H54" s="569"/>
      <c r="I54" s="577"/>
      <c r="J54" s="569"/>
      <c r="K54" s="569"/>
      <c r="L54" s="569"/>
      <c r="M54" s="569"/>
      <c r="S54" s="390"/>
    </row>
    <row r="55" spans="6:19">
      <c r="F55" s="569"/>
      <c r="H55" s="569"/>
      <c r="I55" s="569"/>
      <c r="J55" s="569"/>
      <c r="K55" s="569"/>
      <c r="L55" s="569"/>
      <c r="M55" s="569"/>
    </row>
    <row r="56" spans="6:19">
      <c r="F56" s="569"/>
      <c r="H56" s="569"/>
      <c r="I56" s="569"/>
      <c r="J56" s="569"/>
      <c r="K56" s="569"/>
      <c r="L56" s="569"/>
      <c r="M56" s="569"/>
    </row>
    <row r="57" spans="6:19">
      <c r="F57" s="569"/>
      <c r="H57" s="569"/>
      <c r="I57" s="569"/>
      <c r="J57" s="569"/>
      <c r="K57" s="569"/>
      <c r="L57" s="569"/>
      <c r="M57" s="569"/>
    </row>
    <row r="58" spans="6:19">
      <c r="F58" s="569"/>
      <c r="H58" s="569"/>
      <c r="I58" s="569"/>
      <c r="J58" s="569"/>
      <c r="K58" s="569"/>
      <c r="M58" s="569"/>
    </row>
    <row r="59" spans="6:19">
      <c r="F59" s="569"/>
      <c r="H59" s="569"/>
      <c r="I59" s="569"/>
      <c r="K59" s="569"/>
      <c r="M59" s="569"/>
    </row>
    <row r="60" spans="6:19">
      <c r="H60" s="569"/>
      <c r="I60" s="569"/>
      <c r="K60" s="569"/>
      <c r="M60" s="569"/>
    </row>
    <row r="66" spans="16:19">
      <c r="S66" s="390"/>
    </row>
    <row r="67" spans="16:19">
      <c r="P67" s="390">
        <v>2</v>
      </c>
    </row>
    <row r="73" spans="16:19">
      <c r="P73" s="390"/>
    </row>
    <row r="79" spans="16:19">
      <c r="S79" s="390"/>
    </row>
  </sheetData>
  <mergeCells count="12">
    <mergeCell ref="B1:Q1"/>
    <mergeCell ref="M39:O39"/>
    <mergeCell ref="P7:Q7"/>
    <mergeCell ref="B7:D9"/>
    <mergeCell ref="O7:O8"/>
    <mergeCell ref="B2:Q2"/>
    <mergeCell ref="B3:Q4"/>
    <mergeCell ref="G7:G9"/>
    <mergeCell ref="E7:E9"/>
    <mergeCell ref="H7:N7"/>
    <mergeCell ref="C28:D28"/>
    <mergeCell ref="M38:O38"/>
  </mergeCells>
  <dataValidations disablePrompts="1" count="1">
    <dataValidation allowBlank="1" showInputMessage="1" showErrorMessage="1" prompt="Valor absoluto y/o relativo que registren los indicadores con relación a su meta anual correspondiente al programa, proyecto o actividad que se trate. (DOF 9-dic-09)" sqref="P7"/>
  </dataValidations>
  <pageMargins left="0.23622047244094491" right="0.70866141732283472" top="0.43307086614173229" bottom="0.74803149606299213" header="0.31496062992125984" footer="0.31496062992125984"/>
  <pageSetup scale="60" fitToHeight="0" orientation="landscape" r:id="rId1"/>
  <ignoredErrors>
    <ignoredError sqref="G10:G25" numberStoredAsText="1"/>
  </ignoredError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showGridLines="0" topLeftCell="G1" zoomScale="80" zoomScaleNormal="80" workbookViewId="0">
      <selection activeCell="U36" sqref="U36"/>
    </sheetView>
  </sheetViews>
  <sheetFormatPr baseColWidth="10" defaultRowHeight="12.75"/>
  <cols>
    <col min="1" max="1" width="2.140625" style="24" customWidth="1"/>
    <col min="2" max="2" width="10.5703125" style="265" customWidth="1"/>
    <col min="3" max="3" width="14.140625" style="265" customWidth="1"/>
    <col min="4" max="4" width="9.28515625" style="265" customWidth="1"/>
    <col min="5" max="5" width="9.5703125" style="265" customWidth="1"/>
    <col min="6" max="6" width="10" style="265" customWidth="1"/>
    <col min="7" max="7" width="5.7109375" style="265" customWidth="1"/>
    <col min="8" max="8" width="5.42578125" style="265" customWidth="1"/>
    <col min="9" max="9" width="19" style="265" customWidth="1"/>
    <col min="10" max="10" width="11.5703125" style="265" customWidth="1"/>
    <col min="11" max="11" width="12.5703125" style="265" customWidth="1"/>
    <col min="12" max="13" width="12.7109375" style="265" customWidth="1"/>
    <col min="14" max="14" width="13.7109375" style="265" customWidth="1"/>
    <col min="15" max="15" width="14.28515625" style="265" customWidth="1"/>
    <col min="16" max="16" width="10.85546875" style="24" customWidth="1"/>
    <col min="17" max="17" width="10.85546875" style="265" customWidth="1"/>
    <col min="18" max="19" width="10.5703125" style="265" customWidth="1"/>
    <col min="20" max="20" width="11.42578125" style="265"/>
    <col min="21" max="21" width="14.42578125" style="265" customWidth="1"/>
    <col min="22" max="23" width="14.5703125" style="265" bestFit="1" customWidth="1"/>
    <col min="24" max="26" width="11.42578125" style="265"/>
    <col min="27" max="27" width="14.140625" style="265" customWidth="1"/>
    <col min="28" max="16384" width="11.42578125" style="265"/>
  </cols>
  <sheetData>
    <row r="1" spans="2:27" ht="6" customHeight="1">
      <c r="B1" s="865" t="s">
        <v>492</v>
      </c>
      <c r="C1" s="865"/>
      <c r="D1" s="865"/>
      <c r="E1" s="865"/>
      <c r="F1" s="865"/>
      <c r="G1" s="865"/>
      <c r="H1" s="865"/>
      <c r="I1" s="865"/>
      <c r="J1" s="865"/>
      <c r="K1" s="865"/>
      <c r="L1" s="865"/>
      <c r="M1" s="865"/>
      <c r="N1" s="865"/>
      <c r="O1" s="865"/>
      <c r="P1" s="865"/>
      <c r="Q1" s="865"/>
      <c r="R1" s="865"/>
      <c r="S1" s="865"/>
      <c r="T1" s="865"/>
      <c r="U1" s="865"/>
      <c r="V1" s="865"/>
      <c r="W1" s="865"/>
      <c r="X1" s="865"/>
      <c r="Y1" s="865"/>
    </row>
    <row r="2" spans="2:27" ht="13.5" customHeight="1">
      <c r="B2" s="865"/>
      <c r="C2" s="865"/>
      <c r="D2" s="865"/>
      <c r="E2" s="865"/>
      <c r="F2" s="865"/>
      <c r="G2" s="865"/>
      <c r="H2" s="865"/>
      <c r="I2" s="865"/>
      <c r="J2" s="865"/>
      <c r="K2" s="865"/>
      <c r="L2" s="865"/>
      <c r="M2" s="865"/>
      <c r="N2" s="865"/>
      <c r="O2" s="865"/>
      <c r="P2" s="865"/>
      <c r="Q2" s="865"/>
      <c r="R2" s="865"/>
      <c r="S2" s="865"/>
      <c r="T2" s="865"/>
      <c r="U2" s="865"/>
      <c r="V2" s="865"/>
      <c r="W2" s="865"/>
      <c r="X2" s="865"/>
      <c r="Y2" s="865"/>
    </row>
    <row r="3" spans="2:27" ht="20.25" customHeight="1">
      <c r="B3" s="865" t="s">
        <v>1192</v>
      </c>
      <c r="C3" s="865"/>
      <c r="D3" s="865"/>
      <c r="E3" s="865"/>
      <c r="F3" s="865"/>
      <c r="G3" s="865"/>
      <c r="H3" s="865"/>
      <c r="I3" s="865"/>
      <c r="J3" s="865"/>
      <c r="K3" s="865"/>
      <c r="L3" s="865"/>
      <c r="M3" s="865"/>
      <c r="N3" s="865"/>
      <c r="O3" s="865"/>
      <c r="P3" s="865"/>
      <c r="Q3" s="865"/>
      <c r="R3" s="865"/>
      <c r="S3" s="865"/>
      <c r="T3" s="865"/>
      <c r="U3" s="865"/>
      <c r="V3" s="865"/>
      <c r="W3" s="865"/>
      <c r="X3" s="865"/>
      <c r="Y3" s="865"/>
    </row>
    <row r="4" spans="2:27" s="24" customFormat="1" ht="8.25" customHeight="1">
      <c r="B4" s="235"/>
      <c r="C4" s="235"/>
      <c r="D4" s="235"/>
      <c r="E4" s="235"/>
      <c r="F4" s="235"/>
      <c r="G4" s="235"/>
      <c r="H4" s="235"/>
      <c r="I4" s="235"/>
      <c r="J4" s="235"/>
      <c r="K4" s="235"/>
      <c r="L4" s="235"/>
      <c r="M4" s="235"/>
      <c r="N4" s="235"/>
      <c r="O4" s="235"/>
    </row>
    <row r="5" spans="2:27" s="24" customFormat="1" ht="24" customHeight="1">
      <c r="D5" s="29" t="s">
        <v>3</v>
      </c>
      <c r="E5" s="278" t="s">
        <v>542</v>
      </c>
      <c r="F5" s="278"/>
      <c r="G5" s="277"/>
      <c r="H5" s="278"/>
      <c r="I5" s="278"/>
      <c r="J5" s="278"/>
      <c r="K5" s="278"/>
      <c r="L5" s="71"/>
      <c r="M5" s="71"/>
      <c r="N5" s="75"/>
      <c r="O5" s="235"/>
    </row>
    <row r="6" spans="2:27" s="24" customFormat="1" ht="8.25" customHeight="1">
      <c r="B6" s="235"/>
      <c r="C6" s="235"/>
      <c r="D6" s="235"/>
      <c r="E6" s="235"/>
      <c r="F6" s="235"/>
      <c r="G6" s="235"/>
      <c r="H6" s="235"/>
      <c r="I6" s="235"/>
      <c r="J6" s="235"/>
      <c r="K6" s="235"/>
      <c r="L6" s="235"/>
      <c r="M6" s="235"/>
      <c r="N6" s="235"/>
      <c r="O6" s="235"/>
    </row>
    <row r="7" spans="2:27" ht="15" customHeight="1">
      <c r="B7" s="1046" t="s">
        <v>465</v>
      </c>
      <c r="C7" s="1047"/>
      <c r="D7" s="1048" t="s">
        <v>466</v>
      </c>
      <c r="E7" s="875"/>
      <c r="F7" s="875"/>
      <c r="G7" s="875"/>
      <c r="H7" s="1049"/>
      <c r="I7" s="1050" t="s">
        <v>467</v>
      </c>
      <c r="J7" s="1050"/>
      <c r="K7" s="1050"/>
      <c r="L7" s="1050"/>
      <c r="M7" s="1050"/>
      <c r="N7" s="1050"/>
      <c r="O7" s="1050"/>
      <c r="P7" s="1050" t="s">
        <v>468</v>
      </c>
      <c r="Q7" s="1050"/>
      <c r="R7" s="1050"/>
      <c r="S7" s="1050"/>
      <c r="T7" s="1050"/>
      <c r="U7" s="1050" t="s">
        <v>469</v>
      </c>
      <c r="V7" s="1050"/>
      <c r="W7" s="1050"/>
      <c r="X7" s="1050"/>
      <c r="Y7" s="1050"/>
    </row>
    <row r="8" spans="2:27">
      <c r="B8" s="1055" t="s">
        <v>470</v>
      </c>
      <c r="C8" s="1055" t="s">
        <v>471</v>
      </c>
      <c r="D8" s="1051" t="s">
        <v>472</v>
      </c>
      <c r="E8" s="1051" t="s">
        <v>473</v>
      </c>
      <c r="F8" s="1051" t="s">
        <v>474</v>
      </c>
      <c r="G8" s="1051" t="s">
        <v>475</v>
      </c>
      <c r="H8" s="1051" t="s">
        <v>458</v>
      </c>
      <c r="I8" s="1053" t="s">
        <v>476</v>
      </c>
      <c r="J8" s="1053" t="s">
        <v>477</v>
      </c>
      <c r="K8" s="1053" t="s">
        <v>478</v>
      </c>
      <c r="L8" s="1053" t="s">
        <v>479</v>
      </c>
      <c r="M8" s="1053" t="s">
        <v>480</v>
      </c>
      <c r="N8" s="1053" t="s">
        <v>481</v>
      </c>
      <c r="O8" s="1053" t="s">
        <v>482</v>
      </c>
      <c r="P8" s="1053" t="s">
        <v>483</v>
      </c>
      <c r="Q8" s="1053" t="s">
        <v>484</v>
      </c>
      <c r="R8" s="1053" t="s">
        <v>485</v>
      </c>
      <c r="S8" s="1044" t="s">
        <v>486</v>
      </c>
      <c r="T8" s="1045"/>
      <c r="U8" s="1053" t="s">
        <v>224</v>
      </c>
      <c r="V8" s="1053" t="s">
        <v>203</v>
      </c>
      <c r="W8" s="1053" t="s">
        <v>204</v>
      </c>
      <c r="X8" s="1044" t="s">
        <v>487</v>
      </c>
      <c r="Y8" s="1045"/>
    </row>
    <row r="9" spans="2:27" ht="21.75" customHeight="1">
      <c r="B9" s="1056"/>
      <c r="C9" s="1056"/>
      <c r="D9" s="1052"/>
      <c r="E9" s="1052"/>
      <c r="F9" s="1052"/>
      <c r="G9" s="1052"/>
      <c r="H9" s="1052"/>
      <c r="I9" s="1054"/>
      <c r="J9" s="1054"/>
      <c r="K9" s="1054"/>
      <c r="L9" s="1054"/>
      <c r="M9" s="1054"/>
      <c r="N9" s="1054"/>
      <c r="O9" s="1054"/>
      <c r="P9" s="1054"/>
      <c r="Q9" s="1054"/>
      <c r="R9" s="1054"/>
      <c r="S9" s="553" t="s">
        <v>488</v>
      </c>
      <c r="T9" s="552" t="s">
        <v>489</v>
      </c>
      <c r="U9" s="1057"/>
      <c r="V9" s="1057"/>
      <c r="W9" s="1057"/>
      <c r="X9" s="553" t="s">
        <v>490</v>
      </c>
      <c r="Y9" s="553" t="s">
        <v>491</v>
      </c>
    </row>
    <row r="10" spans="2:27" ht="39.75" customHeight="1">
      <c r="B10" s="585" t="s">
        <v>653</v>
      </c>
      <c r="C10" s="586" t="s">
        <v>244</v>
      </c>
      <c r="D10" s="586" t="s">
        <v>244</v>
      </c>
      <c r="E10" s="602" t="s">
        <v>249</v>
      </c>
      <c r="F10" s="602" t="s">
        <v>654</v>
      </c>
      <c r="G10" s="586"/>
      <c r="H10" s="603">
        <v>3046</v>
      </c>
      <c r="I10" s="770" t="s">
        <v>655</v>
      </c>
      <c r="J10" s="755" t="s">
        <v>656</v>
      </c>
      <c r="K10" s="756" t="s">
        <v>657</v>
      </c>
      <c r="L10" s="757" t="s">
        <v>658</v>
      </c>
      <c r="M10" s="758" t="s">
        <v>659</v>
      </c>
      <c r="N10" s="759" t="s">
        <v>660</v>
      </c>
      <c r="O10" s="758" t="s">
        <v>661</v>
      </c>
      <c r="P10" s="771">
        <v>1</v>
      </c>
      <c r="Q10" s="772">
        <v>1</v>
      </c>
      <c r="R10" s="771">
        <v>0.65</v>
      </c>
      <c r="S10" s="773">
        <v>0.65</v>
      </c>
      <c r="T10" s="773">
        <v>0.65</v>
      </c>
      <c r="U10" s="610">
        <f>+PyPI!H12</f>
        <v>11473252.48</v>
      </c>
      <c r="V10" s="611">
        <f>+PyPI!J12</f>
        <v>17366788.880000003</v>
      </c>
      <c r="W10" s="611">
        <f>+PyPI!L12</f>
        <v>14757332.199999999</v>
      </c>
      <c r="X10" s="611">
        <f>+W10/U10</f>
        <v>1.2862379020879002</v>
      </c>
      <c r="Y10" s="610">
        <f>+W10/V10</f>
        <v>0.84974443473513317</v>
      </c>
      <c r="AA10" s="569"/>
    </row>
    <row r="11" spans="2:27" ht="39.75" customHeight="1">
      <c r="B11" s="585" t="s">
        <v>653</v>
      </c>
      <c r="C11" s="586" t="s">
        <v>244</v>
      </c>
      <c r="D11" s="586" t="s">
        <v>244</v>
      </c>
      <c r="E11" s="602" t="s">
        <v>249</v>
      </c>
      <c r="F11" s="602" t="s">
        <v>654</v>
      </c>
      <c r="G11" s="586"/>
      <c r="H11" s="603">
        <v>3046</v>
      </c>
      <c r="I11" s="790" t="s">
        <v>878</v>
      </c>
      <c r="J11" s="755" t="s">
        <v>656</v>
      </c>
      <c r="K11" s="760" t="s">
        <v>665</v>
      </c>
      <c r="L11" s="755" t="s">
        <v>658</v>
      </c>
      <c r="M11" s="761" t="s">
        <v>659</v>
      </c>
      <c r="N11" s="762" t="s">
        <v>880</v>
      </c>
      <c r="O11" s="763" t="s">
        <v>695</v>
      </c>
      <c r="P11" s="774">
        <v>1</v>
      </c>
      <c r="Q11" s="775">
        <v>1</v>
      </c>
      <c r="R11" s="774">
        <v>0</v>
      </c>
      <c r="S11" s="776">
        <v>0</v>
      </c>
      <c r="T11" s="777">
        <v>0</v>
      </c>
      <c r="U11" s="612">
        <v>0</v>
      </c>
      <c r="V11" s="612">
        <f>+PyPI!J13</f>
        <v>500000</v>
      </c>
      <c r="W11" s="613">
        <f>+PyPI!L13</f>
        <v>0</v>
      </c>
      <c r="X11" s="611" t="e">
        <f t="shared" ref="X11:X12" si="0">+W11/U11</f>
        <v>#DIV/0!</v>
      </c>
      <c r="Y11" s="610">
        <f t="shared" ref="Y11:Y12" si="1">+W11/V11</f>
        <v>0</v>
      </c>
      <c r="AA11" s="569"/>
    </row>
    <row r="12" spans="2:27" ht="39.75" customHeight="1">
      <c r="B12" s="585" t="s">
        <v>653</v>
      </c>
      <c r="C12" s="586" t="s">
        <v>244</v>
      </c>
      <c r="D12" s="586" t="s">
        <v>244</v>
      </c>
      <c r="E12" s="602" t="s">
        <v>249</v>
      </c>
      <c r="F12" s="602" t="s">
        <v>654</v>
      </c>
      <c r="G12" s="586"/>
      <c r="H12" s="603">
        <v>3046</v>
      </c>
      <c r="I12" s="790" t="s">
        <v>879</v>
      </c>
      <c r="J12" s="755" t="s">
        <v>656</v>
      </c>
      <c r="K12" s="760" t="s">
        <v>665</v>
      </c>
      <c r="L12" s="755" t="s">
        <v>658</v>
      </c>
      <c r="M12" s="761" t="s">
        <v>659</v>
      </c>
      <c r="N12" s="762" t="s">
        <v>880</v>
      </c>
      <c r="O12" s="763" t="s">
        <v>695</v>
      </c>
      <c r="P12" s="774">
        <v>1</v>
      </c>
      <c r="Q12" s="775">
        <v>1</v>
      </c>
      <c r="R12" s="774">
        <v>0.99</v>
      </c>
      <c r="S12" s="776">
        <v>0.99</v>
      </c>
      <c r="T12" s="777">
        <v>0.99</v>
      </c>
      <c r="U12" s="612">
        <v>0</v>
      </c>
      <c r="V12" s="613">
        <f>+PyPI!J14</f>
        <v>1000000.0000000001</v>
      </c>
      <c r="W12" s="613">
        <f>+PyPI!L14</f>
        <v>900684.07</v>
      </c>
      <c r="X12" s="611" t="e">
        <f t="shared" si="0"/>
        <v>#DIV/0!</v>
      </c>
      <c r="Y12" s="610">
        <f t="shared" si="1"/>
        <v>0.90068406999999984</v>
      </c>
      <c r="AA12" s="569"/>
    </row>
    <row r="13" spans="2:27" ht="89.25">
      <c r="B13" s="587" t="s">
        <v>653</v>
      </c>
      <c r="C13" s="588" t="s">
        <v>244</v>
      </c>
      <c r="D13" s="588" t="s">
        <v>244</v>
      </c>
      <c r="E13" s="604" t="s">
        <v>249</v>
      </c>
      <c r="F13" s="604" t="s">
        <v>654</v>
      </c>
      <c r="G13" s="605"/>
      <c r="H13" s="606">
        <v>3046</v>
      </c>
      <c r="I13" s="770" t="s">
        <v>662</v>
      </c>
      <c r="J13" s="755" t="s">
        <v>656</v>
      </c>
      <c r="K13" s="760" t="s">
        <v>657</v>
      </c>
      <c r="L13" s="755" t="s">
        <v>658</v>
      </c>
      <c r="M13" s="761" t="s">
        <v>659</v>
      </c>
      <c r="N13" s="762" t="s">
        <v>663</v>
      </c>
      <c r="O13" s="761" t="s">
        <v>664</v>
      </c>
      <c r="P13" s="774">
        <v>1</v>
      </c>
      <c r="Q13" s="775">
        <v>1</v>
      </c>
      <c r="R13" s="774">
        <v>0.7</v>
      </c>
      <c r="S13" s="778">
        <v>0.7</v>
      </c>
      <c r="T13" s="779">
        <v>0.7</v>
      </c>
      <c r="U13" s="612">
        <v>1640954.84</v>
      </c>
      <c r="V13" s="613">
        <f>+PyPI!J20</f>
        <v>3288764.2699999996</v>
      </c>
      <c r="W13" s="613">
        <f>+PyPI!L20</f>
        <v>2202652.2000000002</v>
      </c>
      <c r="X13" s="613">
        <f>+W13/U13</f>
        <v>1.3422990970306046</v>
      </c>
      <c r="Y13" s="612">
        <f>+W13/V13</f>
        <v>0.66975070852372176</v>
      </c>
      <c r="AA13" s="569"/>
    </row>
    <row r="14" spans="2:27" ht="51">
      <c r="B14" s="587" t="s">
        <v>653</v>
      </c>
      <c r="C14" s="588" t="s">
        <v>244</v>
      </c>
      <c r="D14" s="588" t="s">
        <v>244</v>
      </c>
      <c r="E14" s="604" t="s">
        <v>249</v>
      </c>
      <c r="F14" s="604" t="s">
        <v>654</v>
      </c>
      <c r="G14" s="588"/>
      <c r="H14" s="606">
        <v>3046</v>
      </c>
      <c r="I14" s="770" t="s">
        <v>780</v>
      </c>
      <c r="J14" s="755" t="s">
        <v>656</v>
      </c>
      <c r="K14" s="760" t="s">
        <v>665</v>
      </c>
      <c r="L14" s="755" t="s">
        <v>658</v>
      </c>
      <c r="M14" s="780" t="s">
        <v>659</v>
      </c>
      <c r="N14" s="762" t="s">
        <v>781</v>
      </c>
      <c r="O14" s="780" t="s">
        <v>782</v>
      </c>
      <c r="P14" s="774">
        <v>5</v>
      </c>
      <c r="Q14" s="775">
        <v>5</v>
      </c>
      <c r="R14" s="815">
        <v>0.6</v>
      </c>
      <c r="S14" s="815">
        <v>0.6</v>
      </c>
      <c r="T14" s="814">
        <v>0.6</v>
      </c>
      <c r="U14" s="612"/>
      <c r="V14" s="613">
        <f>+PyPI!J25</f>
        <v>18986521.870000001</v>
      </c>
      <c r="W14" s="613">
        <f>+PyPI!L25</f>
        <v>15457930.33</v>
      </c>
      <c r="X14" s="613" t="e">
        <f>+W14/U14</f>
        <v>#DIV/0!</v>
      </c>
      <c r="Y14" s="612">
        <f t="shared" ref="Y14:Y23" si="2">+W14/V14</f>
        <v>0.814152820397536</v>
      </c>
      <c r="AA14" s="569"/>
    </row>
    <row r="15" spans="2:27" ht="38.25">
      <c r="B15" s="587" t="s">
        <v>653</v>
      </c>
      <c r="C15" s="588" t="s">
        <v>244</v>
      </c>
      <c r="D15" s="588" t="s">
        <v>244</v>
      </c>
      <c r="E15" s="604" t="s">
        <v>249</v>
      </c>
      <c r="F15" s="604" t="s">
        <v>654</v>
      </c>
      <c r="G15" s="588"/>
      <c r="H15" s="606">
        <v>3046</v>
      </c>
      <c r="I15" s="770" t="s">
        <v>666</v>
      </c>
      <c r="J15" s="755" t="s">
        <v>656</v>
      </c>
      <c r="K15" s="760" t="s">
        <v>657</v>
      </c>
      <c r="L15" s="755" t="s">
        <v>658</v>
      </c>
      <c r="M15" s="764" t="s">
        <v>659</v>
      </c>
      <c r="N15" s="762" t="s">
        <v>667</v>
      </c>
      <c r="O15" s="764" t="s">
        <v>668</v>
      </c>
      <c r="P15" s="774">
        <v>3</v>
      </c>
      <c r="Q15" s="775">
        <v>3</v>
      </c>
      <c r="R15" s="774">
        <v>4</v>
      </c>
      <c r="S15" s="778">
        <v>4</v>
      </c>
      <c r="T15" s="779">
        <v>4</v>
      </c>
      <c r="U15" s="612">
        <v>13000</v>
      </c>
      <c r="V15" s="612">
        <f>+PyPI!J19</f>
        <v>13000</v>
      </c>
      <c r="W15" s="612">
        <f>+PyPI!L19</f>
        <v>5455.07</v>
      </c>
      <c r="X15" s="614">
        <f t="shared" ref="X15:X23" si="3">+W15/U15</f>
        <v>0.41962076923076919</v>
      </c>
      <c r="Y15" s="614">
        <f t="shared" si="2"/>
        <v>0.41962076923076919</v>
      </c>
      <c r="AA15" s="569"/>
    </row>
    <row r="16" spans="2:27" ht="76.5">
      <c r="B16" s="587" t="s">
        <v>653</v>
      </c>
      <c r="C16" s="588" t="s">
        <v>244</v>
      </c>
      <c r="D16" s="588" t="s">
        <v>244</v>
      </c>
      <c r="E16" s="604" t="s">
        <v>249</v>
      </c>
      <c r="F16" s="604" t="s">
        <v>654</v>
      </c>
      <c r="G16" s="605"/>
      <c r="H16" s="606">
        <v>3046</v>
      </c>
      <c r="I16" s="770" t="s">
        <v>669</v>
      </c>
      <c r="J16" s="755" t="s">
        <v>656</v>
      </c>
      <c r="K16" s="760" t="s">
        <v>657</v>
      </c>
      <c r="L16" s="755" t="s">
        <v>658</v>
      </c>
      <c r="M16" s="764" t="s">
        <v>659</v>
      </c>
      <c r="N16" s="762" t="s">
        <v>670</v>
      </c>
      <c r="O16" s="764" t="s">
        <v>671</v>
      </c>
      <c r="P16" s="774">
        <v>8</v>
      </c>
      <c r="Q16" s="775">
        <v>8</v>
      </c>
      <c r="R16" s="774">
        <v>7</v>
      </c>
      <c r="S16" s="778">
        <v>7</v>
      </c>
      <c r="T16" s="779">
        <v>7</v>
      </c>
      <c r="U16" s="612">
        <v>967765.84</v>
      </c>
      <c r="V16" s="612">
        <f>+PyPI!J22</f>
        <v>1818495.8599999999</v>
      </c>
      <c r="W16" s="612">
        <f>+PyPI!L22</f>
        <v>1396315.87</v>
      </c>
      <c r="X16" s="614">
        <f t="shared" si="3"/>
        <v>1.4428240926544795</v>
      </c>
      <c r="Y16" s="614">
        <f t="shared" si="2"/>
        <v>0.7678411046808763</v>
      </c>
    </row>
    <row r="17" spans="1:25" ht="38.25">
      <c r="B17" s="587" t="s">
        <v>653</v>
      </c>
      <c r="C17" s="588" t="s">
        <v>244</v>
      </c>
      <c r="D17" s="588" t="s">
        <v>244</v>
      </c>
      <c r="E17" s="604" t="s">
        <v>249</v>
      </c>
      <c r="F17" s="604" t="s">
        <v>654</v>
      </c>
      <c r="G17" s="588"/>
      <c r="H17" s="606">
        <v>3046</v>
      </c>
      <c r="I17" s="770" t="s">
        <v>672</v>
      </c>
      <c r="J17" s="755" t="s">
        <v>656</v>
      </c>
      <c r="K17" s="760" t="s">
        <v>657</v>
      </c>
      <c r="L17" s="755" t="s">
        <v>658</v>
      </c>
      <c r="M17" s="764" t="s">
        <v>659</v>
      </c>
      <c r="N17" s="762" t="s">
        <v>673</v>
      </c>
      <c r="O17" s="764" t="s">
        <v>674</v>
      </c>
      <c r="P17" s="774">
        <v>1</v>
      </c>
      <c r="Q17" s="775">
        <v>1</v>
      </c>
      <c r="R17" s="774">
        <v>0.8</v>
      </c>
      <c r="S17" s="778">
        <v>0.8</v>
      </c>
      <c r="T17" s="779">
        <v>0.8</v>
      </c>
      <c r="U17" s="612">
        <v>17151.12</v>
      </c>
      <c r="V17" s="612">
        <f>+PyPI!J23</f>
        <v>17151.12</v>
      </c>
      <c r="W17" s="781">
        <f>+PyPI!L23</f>
        <v>0</v>
      </c>
      <c r="X17" s="782">
        <f t="shared" si="3"/>
        <v>0</v>
      </c>
      <c r="Y17" s="782">
        <f t="shared" si="2"/>
        <v>0</v>
      </c>
    </row>
    <row r="18" spans="1:25" ht="38.25">
      <c r="B18" s="587" t="s">
        <v>653</v>
      </c>
      <c r="C18" s="588" t="s">
        <v>244</v>
      </c>
      <c r="D18" s="588" t="s">
        <v>244</v>
      </c>
      <c r="E18" s="604" t="s">
        <v>249</v>
      </c>
      <c r="F18" s="604" t="s">
        <v>654</v>
      </c>
      <c r="G18" s="588"/>
      <c r="H18" s="606">
        <v>3046</v>
      </c>
      <c r="I18" s="770" t="s">
        <v>675</v>
      </c>
      <c r="J18" s="755" t="s">
        <v>656</v>
      </c>
      <c r="K18" s="760" t="s">
        <v>657</v>
      </c>
      <c r="L18" s="755" t="s">
        <v>658</v>
      </c>
      <c r="M18" s="764" t="s">
        <v>659</v>
      </c>
      <c r="N18" s="762" t="s">
        <v>676</v>
      </c>
      <c r="O18" s="764" t="s">
        <v>677</v>
      </c>
      <c r="P18" s="774">
        <v>1</v>
      </c>
      <c r="Q18" s="775">
        <v>1</v>
      </c>
      <c r="R18" s="774">
        <v>0.7</v>
      </c>
      <c r="S18" s="778">
        <v>0.7</v>
      </c>
      <c r="T18" s="779">
        <v>0.7</v>
      </c>
      <c r="U18" s="612">
        <v>20000</v>
      </c>
      <c r="V18" s="612">
        <f>+PyPI!J24</f>
        <v>20000</v>
      </c>
      <c r="W18" s="781">
        <f>+PyPI!L24</f>
        <v>0</v>
      </c>
      <c r="X18" s="782">
        <f t="shared" si="3"/>
        <v>0</v>
      </c>
      <c r="Y18" s="782">
        <f t="shared" si="2"/>
        <v>0</v>
      </c>
    </row>
    <row r="19" spans="1:25" ht="63.75">
      <c r="B19" s="587" t="s">
        <v>653</v>
      </c>
      <c r="C19" s="588" t="s">
        <v>244</v>
      </c>
      <c r="D19" s="588" t="s">
        <v>244</v>
      </c>
      <c r="E19" s="604" t="s">
        <v>249</v>
      </c>
      <c r="F19" s="604" t="s">
        <v>654</v>
      </c>
      <c r="G19" s="588"/>
      <c r="H19" s="606">
        <v>3046</v>
      </c>
      <c r="I19" s="770" t="s">
        <v>678</v>
      </c>
      <c r="J19" s="755" t="s">
        <v>656</v>
      </c>
      <c r="K19" s="760" t="s">
        <v>657</v>
      </c>
      <c r="L19" s="755" t="s">
        <v>658</v>
      </c>
      <c r="M19" s="764" t="s">
        <v>659</v>
      </c>
      <c r="N19" s="762" t="s">
        <v>679</v>
      </c>
      <c r="O19" s="764" t="s">
        <v>680</v>
      </c>
      <c r="P19" s="774">
        <v>3</v>
      </c>
      <c r="Q19" s="775">
        <v>3</v>
      </c>
      <c r="R19" s="774">
        <v>3</v>
      </c>
      <c r="S19" s="778">
        <v>3</v>
      </c>
      <c r="T19" s="779">
        <v>3</v>
      </c>
      <c r="U19" s="613">
        <f>+PyPI!H15</f>
        <v>108284.51</v>
      </c>
      <c r="V19" s="781">
        <f>+PyPI!J15</f>
        <v>182452.78999999998</v>
      </c>
      <c r="W19" s="781">
        <f>+PyPI!L15</f>
        <v>155733.57999999999</v>
      </c>
      <c r="X19" s="614">
        <f>+W19/U19</f>
        <v>1.4381888970084455</v>
      </c>
      <c r="Y19" s="614">
        <f t="shared" si="2"/>
        <v>0.85355548687416627</v>
      </c>
    </row>
    <row r="20" spans="1:25" ht="76.5">
      <c r="B20" s="587" t="s">
        <v>653</v>
      </c>
      <c r="C20" s="588" t="s">
        <v>244</v>
      </c>
      <c r="D20" s="588" t="s">
        <v>244</v>
      </c>
      <c r="E20" s="604" t="s">
        <v>249</v>
      </c>
      <c r="F20" s="604" t="s">
        <v>654</v>
      </c>
      <c r="G20" s="588"/>
      <c r="H20" s="606">
        <v>3046</v>
      </c>
      <c r="I20" s="770" t="s">
        <v>681</v>
      </c>
      <c r="J20" s="755" t="s">
        <v>656</v>
      </c>
      <c r="K20" s="760" t="s">
        <v>657</v>
      </c>
      <c r="L20" s="755" t="s">
        <v>658</v>
      </c>
      <c r="M20" s="764" t="s">
        <v>659</v>
      </c>
      <c r="N20" s="762" t="s">
        <v>682</v>
      </c>
      <c r="O20" s="764" t="s">
        <v>683</v>
      </c>
      <c r="P20" s="774">
        <v>1</v>
      </c>
      <c r="Q20" s="775">
        <v>1</v>
      </c>
      <c r="R20" s="774">
        <v>0.7</v>
      </c>
      <c r="S20" s="778">
        <v>0.7</v>
      </c>
      <c r="T20" s="779">
        <v>0.7</v>
      </c>
      <c r="U20" s="613">
        <f>+PyPI!H21</f>
        <v>90344.52</v>
      </c>
      <c r="V20" s="781">
        <f>+PyPI!J21</f>
        <v>303666.30000000005</v>
      </c>
      <c r="W20" s="781">
        <f>+PyPI!L21</f>
        <v>217159.12</v>
      </c>
      <c r="X20" s="614">
        <f t="shared" si="3"/>
        <v>2.4036778323688033</v>
      </c>
      <c r="Y20" s="614">
        <f t="shared" si="2"/>
        <v>0.71512420047927594</v>
      </c>
    </row>
    <row r="21" spans="1:25" ht="63.75">
      <c r="B21" s="587" t="s">
        <v>653</v>
      </c>
      <c r="C21" s="588" t="s">
        <v>244</v>
      </c>
      <c r="D21" s="588" t="s">
        <v>244</v>
      </c>
      <c r="E21" s="604" t="s">
        <v>249</v>
      </c>
      <c r="F21" s="604" t="s">
        <v>654</v>
      </c>
      <c r="G21" s="588"/>
      <c r="H21" s="606">
        <v>3046</v>
      </c>
      <c r="I21" s="770" t="s">
        <v>684</v>
      </c>
      <c r="J21" s="755" t="s">
        <v>656</v>
      </c>
      <c r="K21" s="760" t="s">
        <v>657</v>
      </c>
      <c r="L21" s="755" t="s">
        <v>658</v>
      </c>
      <c r="M21" s="764" t="s">
        <v>659</v>
      </c>
      <c r="N21" s="762" t="s">
        <v>685</v>
      </c>
      <c r="O21" s="764" t="s">
        <v>686</v>
      </c>
      <c r="P21" s="774">
        <v>1</v>
      </c>
      <c r="Q21" s="775">
        <v>1</v>
      </c>
      <c r="R21" s="774">
        <v>0.7</v>
      </c>
      <c r="S21" s="778">
        <v>0.7</v>
      </c>
      <c r="T21" s="779">
        <v>0.7</v>
      </c>
      <c r="U21" s="613">
        <f>+PyPI!H16</f>
        <v>94780.28</v>
      </c>
      <c r="V21" s="781">
        <f>+PyPI!J16</f>
        <v>1303998.1599999999</v>
      </c>
      <c r="W21" s="781">
        <f>+PyPI!L16</f>
        <v>680547.34</v>
      </c>
      <c r="X21" s="614">
        <f t="shared" si="3"/>
        <v>7.180263025177811</v>
      </c>
      <c r="Y21" s="614">
        <f t="shared" si="2"/>
        <v>0.5218928683150903</v>
      </c>
    </row>
    <row r="22" spans="1:25" ht="38.25">
      <c r="B22" s="587" t="s">
        <v>653</v>
      </c>
      <c r="C22" s="588" t="s">
        <v>244</v>
      </c>
      <c r="D22" s="588" t="s">
        <v>244</v>
      </c>
      <c r="E22" s="604" t="s">
        <v>249</v>
      </c>
      <c r="F22" s="604" t="s">
        <v>654</v>
      </c>
      <c r="G22" s="588"/>
      <c r="H22" s="606">
        <v>3046</v>
      </c>
      <c r="I22" s="770" t="s">
        <v>687</v>
      </c>
      <c r="J22" s="755" t="s">
        <v>656</v>
      </c>
      <c r="K22" s="760" t="s">
        <v>657</v>
      </c>
      <c r="L22" s="755" t="s">
        <v>658</v>
      </c>
      <c r="M22" s="764" t="s">
        <v>659</v>
      </c>
      <c r="N22" s="762" t="s">
        <v>688</v>
      </c>
      <c r="O22" s="764" t="s">
        <v>668</v>
      </c>
      <c r="P22" s="774">
        <v>3</v>
      </c>
      <c r="Q22" s="775">
        <v>3</v>
      </c>
      <c r="R22" s="774">
        <v>3</v>
      </c>
      <c r="S22" s="778">
        <v>3</v>
      </c>
      <c r="T22" s="779">
        <v>3</v>
      </c>
      <c r="U22" s="783">
        <f>+PyPI!H17</f>
        <v>87234.96</v>
      </c>
      <c r="V22" s="781">
        <f>+PyPI!J17</f>
        <v>110366.70000000001</v>
      </c>
      <c r="W22" s="781">
        <f>+PyPI!L17</f>
        <v>106432.86</v>
      </c>
      <c r="X22" s="614">
        <f t="shared" si="3"/>
        <v>1.2200711733002456</v>
      </c>
      <c r="Y22" s="614">
        <f t="shared" si="2"/>
        <v>0.96435664018222877</v>
      </c>
    </row>
    <row r="23" spans="1:25" ht="51">
      <c r="B23" s="587" t="s">
        <v>653</v>
      </c>
      <c r="C23" s="588" t="s">
        <v>244</v>
      </c>
      <c r="D23" s="588" t="s">
        <v>244</v>
      </c>
      <c r="E23" s="604" t="s">
        <v>249</v>
      </c>
      <c r="F23" s="604" t="s">
        <v>654</v>
      </c>
      <c r="G23" s="588"/>
      <c r="H23" s="606">
        <v>3046</v>
      </c>
      <c r="I23" s="770" t="s">
        <v>689</v>
      </c>
      <c r="J23" s="755" t="s">
        <v>656</v>
      </c>
      <c r="K23" s="760" t="s">
        <v>657</v>
      </c>
      <c r="L23" s="755" t="s">
        <v>658</v>
      </c>
      <c r="M23" s="764" t="s">
        <v>659</v>
      </c>
      <c r="N23" s="762" t="s">
        <v>690</v>
      </c>
      <c r="O23" s="764" t="s">
        <v>691</v>
      </c>
      <c r="P23" s="774">
        <v>1</v>
      </c>
      <c r="Q23" s="775">
        <v>1</v>
      </c>
      <c r="R23" s="774">
        <v>1</v>
      </c>
      <c r="S23" s="778">
        <v>1</v>
      </c>
      <c r="T23" s="779">
        <v>1</v>
      </c>
      <c r="U23" s="612">
        <f>+PyPI!H18</f>
        <v>37170.480000000003</v>
      </c>
      <c r="V23" s="781">
        <f>+PyPI!J18</f>
        <v>64637.080000000009</v>
      </c>
      <c r="W23" s="781">
        <f>+PyPI!L18</f>
        <v>31860.36</v>
      </c>
      <c r="X23" s="782">
        <f t="shared" si="3"/>
        <v>0.857141473556435</v>
      </c>
      <c r="Y23" s="782">
        <f t="shared" si="2"/>
        <v>0.49291149909618437</v>
      </c>
    </row>
    <row r="24" spans="1:25" s="390" customFormat="1" ht="23.25" customHeight="1">
      <c r="A24" s="295"/>
      <c r="B24" s="587" t="s">
        <v>653</v>
      </c>
      <c r="C24" s="588" t="s">
        <v>244</v>
      </c>
      <c r="D24" s="588" t="s">
        <v>244</v>
      </c>
      <c r="E24" s="604" t="s">
        <v>249</v>
      </c>
      <c r="F24" s="607" t="s">
        <v>654</v>
      </c>
      <c r="G24" s="588"/>
      <c r="H24" s="594">
        <v>3046</v>
      </c>
      <c r="I24" s="784" t="s">
        <v>692</v>
      </c>
      <c r="J24" s="760" t="s">
        <v>656</v>
      </c>
      <c r="K24" s="755" t="s">
        <v>665</v>
      </c>
      <c r="L24" s="760" t="s">
        <v>658</v>
      </c>
      <c r="M24" s="762" t="s">
        <v>659</v>
      </c>
      <c r="N24" s="765"/>
      <c r="O24" s="762" t="s">
        <v>693</v>
      </c>
      <c r="P24" s="774">
        <v>0.85</v>
      </c>
      <c r="Q24" s="775">
        <v>0.85</v>
      </c>
      <c r="R24" s="774">
        <v>0.77</v>
      </c>
      <c r="S24" s="778">
        <f t="shared" ref="S24:S27" si="4">(R24*100)/Q24</f>
        <v>90.588235294117652</v>
      </c>
      <c r="T24" s="791">
        <f t="shared" ref="T24:T27" si="5">S24</f>
        <v>90.588235294117652</v>
      </c>
      <c r="U24" s="612">
        <f>+PyPI!H10</f>
        <v>7266530.4699999997</v>
      </c>
      <c r="V24" s="792">
        <f>+PyPI!J10</f>
        <v>11869430.43</v>
      </c>
      <c r="W24" s="792">
        <f>+PyPI!L10</f>
        <v>9153701.6099999994</v>
      </c>
      <c r="X24" s="614">
        <f t="shared" ref="X24:X27" si="6">+W24/U24</f>
        <v>1.2597073180648206</v>
      </c>
      <c r="Y24" s="614">
        <f t="shared" ref="Y24:Y26" si="7">+W24/V24</f>
        <v>0.77119973565572342</v>
      </c>
    </row>
    <row r="25" spans="1:25" ht="27" customHeight="1">
      <c r="B25" s="600" t="s">
        <v>653</v>
      </c>
      <c r="C25" s="601" t="s">
        <v>244</v>
      </c>
      <c r="D25" s="601" t="s">
        <v>244</v>
      </c>
      <c r="E25" s="608" t="s">
        <v>249</v>
      </c>
      <c r="F25" s="609" t="s">
        <v>654</v>
      </c>
      <c r="G25" s="601"/>
      <c r="H25" s="601">
        <v>3046</v>
      </c>
      <c r="I25" s="784" t="s">
        <v>694</v>
      </c>
      <c r="J25" s="760" t="s">
        <v>656</v>
      </c>
      <c r="K25" s="755" t="s">
        <v>665</v>
      </c>
      <c r="L25" s="760" t="s">
        <v>658</v>
      </c>
      <c r="M25" s="762" t="s">
        <v>659</v>
      </c>
      <c r="N25" s="765"/>
      <c r="O25" s="762" t="s">
        <v>695</v>
      </c>
      <c r="P25" s="774">
        <v>100</v>
      </c>
      <c r="Q25" s="775">
        <v>100</v>
      </c>
      <c r="R25" s="774">
        <v>90</v>
      </c>
      <c r="S25" s="778">
        <f t="shared" ref="S25" si="8">(R25*100)/Q25</f>
        <v>90</v>
      </c>
      <c r="T25" s="791">
        <f t="shared" ref="T25" si="9">S25</f>
        <v>90</v>
      </c>
      <c r="U25" s="612">
        <f>+PyPI!H11</f>
        <v>681076.08</v>
      </c>
      <c r="V25" s="792">
        <f>+PyPI!J11</f>
        <v>1045171.2899999999</v>
      </c>
      <c r="W25" s="792">
        <f>+PyPI!L11</f>
        <v>943079.92</v>
      </c>
      <c r="X25" s="614">
        <f t="shared" si="6"/>
        <v>1.3846910025088535</v>
      </c>
      <c r="Y25" s="614">
        <f t="shared" si="7"/>
        <v>0.90232092004746911</v>
      </c>
    </row>
    <row r="26" spans="1:25" ht="27" customHeight="1">
      <c r="B26" s="593"/>
      <c r="C26" s="594"/>
      <c r="D26" s="594"/>
      <c r="E26" s="607"/>
      <c r="F26" s="607"/>
      <c r="G26" s="594"/>
      <c r="H26" s="594"/>
      <c r="I26" s="770" t="s">
        <v>907</v>
      </c>
      <c r="J26" s="760" t="s">
        <v>656</v>
      </c>
      <c r="K26" s="755" t="s">
        <v>665</v>
      </c>
      <c r="L26" s="760" t="s">
        <v>658</v>
      </c>
      <c r="M26" s="762" t="s">
        <v>659</v>
      </c>
      <c r="N26" s="765" t="s">
        <v>718</v>
      </c>
      <c r="O26" s="762" t="s">
        <v>881</v>
      </c>
      <c r="P26" s="774">
        <v>0</v>
      </c>
      <c r="Q26" s="775">
        <v>1</v>
      </c>
      <c r="R26" s="774">
        <v>1</v>
      </c>
      <c r="S26" s="778">
        <f t="shared" ref="S26" si="10">(R26*100)/Q26</f>
        <v>100</v>
      </c>
      <c r="T26" s="778">
        <f t="shared" ref="T26" si="11">S26</f>
        <v>100</v>
      </c>
      <c r="U26" s="798">
        <v>0</v>
      </c>
      <c r="V26" s="792">
        <v>0</v>
      </c>
      <c r="W26" s="792">
        <v>-898</v>
      </c>
      <c r="X26" s="614" t="e">
        <f t="shared" si="6"/>
        <v>#DIV/0!</v>
      </c>
      <c r="Y26" s="614" t="e">
        <f t="shared" si="7"/>
        <v>#DIV/0!</v>
      </c>
    </row>
    <row r="27" spans="1:25" ht="27" customHeight="1">
      <c r="B27" s="593"/>
      <c r="C27" s="594"/>
      <c r="D27" s="594"/>
      <c r="E27" s="607"/>
      <c r="F27" s="607"/>
      <c r="G27" s="594"/>
      <c r="H27" s="594"/>
      <c r="I27" s="785" t="s">
        <v>876</v>
      </c>
      <c r="J27" s="766" t="s">
        <v>656</v>
      </c>
      <c r="K27" s="767" t="s">
        <v>665</v>
      </c>
      <c r="L27" s="768" t="s">
        <v>658</v>
      </c>
      <c r="M27" s="763" t="s">
        <v>659</v>
      </c>
      <c r="N27" s="769" t="s">
        <v>718</v>
      </c>
      <c r="O27" s="763" t="s">
        <v>881</v>
      </c>
      <c r="P27" s="793">
        <v>0</v>
      </c>
      <c r="Q27" s="794">
        <v>1</v>
      </c>
      <c r="R27" s="793">
        <v>1</v>
      </c>
      <c r="S27" s="795">
        <f t="shared" si="4"/>
        <v>100</v>
      </c>
      <c r="T27" s="796">
        <f t="shared" si="5"/>
        <v>100</v>
      </c>
      <c r="U27" s="613">
        <v>0</v>
      </c>
      <c r="V27" s="797">
        <v>0</v>
      </c>
      <c r="W27" s="615">
        <v>25589.99</v>
      </c>
      <c r="X27" s="616" t="e">
        <f t="shared" si="6"/>
        <v>#DIV/0!</v>
      </c>
      <c r="Y27" s="716" t="e">
        <f>+W27/V27</f>
        <v>#DIV/0!</v>
      </c>
    </row>
    <row r="28" spans="1:25">
      <c r="B28" s="593"/>
      <c r="C28" s="594"/>
      <c r="D28" s="595"/>
      <c r="E28" s="596"/>
      <c r="F28" s="596"/>
      <c r="G28" s="595"/>
      <c r="H28" s="595"/>
      <c r="I28" s="786"/>
      <c r="J28" s="760"/>
      <c r="K28" s="760"/>
      <c r="L28" s="760"/>
      <c r="M28" s="450"/>
      <c r="N28" s="765"/>
      <c r="O28" s="765"/>
      <c r="P28" s="787"/>
      <c r="Q28" s="786"/>
      <c r="R28" s="786"/>
      <c r="S28" s="788"/>
      <c r="T28" s="788"/>
      <c r="U28" s="789">
        <f>SUM(U10:U27)</f>
        <v>22497545.579999998</v>
      </c>
      <c r="V28" s="789">
        <f>SUM(V10:V27)</f>
        <v>57890444.749999993</v>
      </c>
      <c r="W28" s="789">
        <f>SUM(W10:W27)</f>
        <v>46033576.519999996</v>
      </c>
      <c r="X28" s="789">
        <f>+W28/U28</f>
        <v>2.0461599402613588</v>
      </c>
      <c r="Y28" s="789" t="e">
        <f>SUM(Y10:Y27)</f>
        <v>#DIV/0!</v>
      </c>
    </row>
    <row r="29" spans="1:25">
      <c r="B29" s="593"/>
      <c r="C29" s="594"/>
      <c r="D29" s="595"/>
      <c r="E29" s="596"/>
      <c r="F29" s="596"/>
      <c r="G29" s="595"/>
      <c r="H29" s="595"/>
      <c r="I29" s="597"/>
      <c r="J29" s="589"/>
      <c r="K29" s="589"/>
      <c r="L29" s="589"/>
      <c r="M29" s="595"/>
      <c r="N29" s="598"/>
      <c r="O29" s="598"/>
      <c r="P29" s="590"/>
      <c r="Q29" s="591"/>
      <c r="R29" s="599"/>
      <c r="S29" s="592"/>
      <c r="T29" s="592"/>
    </row>
    <row r="30" spans="1:25">
      <c r="B30" s="24" t="s">
        <v>76</v>
      </c>
      <c r="G30" s="24"/>
      <c r="H30" s="24"/>
      <c r="I30" s="24"/>
      <c r="J30" s="24"/>
      <c r="K30" s="24"/>
      <c r="L30" s="24"/>
      <c r="M30" s="24"/>
      <c r="N30" s="24"/>
      <c r="O30" s="24"/>
      <c r="V30" s="569"/>
      <c r="W30" s="569"/>
    </row>
    <row r="31" spans="1:25">
      <c r="V31" s="569"/>
      <c r="W31" s="569"/>
    </row>
    <row r="35" spans="3:27">
      <c r="C35" s="269"/>
      <c r="D35" s="269"/>
      <c r="E35" s="269"/>
      <c r="F35" s="269"/>
      <c r="G35" s="269"/>
      <c r="H35" s="269"/>
      <c r="I35" s="269"/>
      <c r="J35" s="269"/>
      <c r="K35" s="269"/>
      <c r="L35" s="269"/>
      <c r="M35" s="269"/>
      <c r="N35" s="269"/>
      <c r="O35" s="269"/>
    </row>
    <row r="36" spans="3:27">
      <c r="C36" s="269"/>
      <c r="D36" s="550"/>
      <c r="E36" s="269"/>
      <c r="F36" s="269" t="s">
        <v>543</v>
      </c>
      <c r="G36" s="269"/>
      <c r="H36" s="356"/>
      <c r="I36" s="356"/>
      <c r="J36" s="356"/>
      <c r="K36" s="356"/>
      <c r="L36" s="356"/>
      <c r="M36" s="356"/>
      <c r="N36" s="356"/>
      <c r="O36" s="356"/>
      <c r="P36" s="24" t="s">
        <v>545</v>
      </c>
    </row>
    <row r="37" spans="3:27">
      <c r="C37" s="269"/>
      <c r="D37" s="550"/>
      <c r="E37" s="269"/>
      <c r="F37" s="269" t="s">
        <v>544</v>
      </c>
      <c r="G37" s="269"/>
      <c r="H37" s="356"/>
      <c r="I37" s="356"/>
      <c r="J37" s="356"/>
      <c r="K37" s="356"/>
      <c r="L37" s="356"/>
      <c r="M37" s="356"/>
      <c r="N37" s="356"/>
      <c r="O37" s="356"/>
      <c r="P37" s="24" t="s">
        <v>696</v>
      </c>
    </row>
    <row r="38" spans="3:27">
      <c r="C38" s="269"/>
      <c r="D38" s="269"/>
      <c r="E38" s="269"/>
      <c r="F38" s="269"/>
      <c r="G38" s="269"/>
      <c r="H38" s="269"/>
      <c r="I38" s="269"/>
      <c r="J38" s="269"/>
      <c r="K38" s="269"/>
      <c r="L38" s="269"/>
      <c r="M38" s="269"/>
      <c r="N38" s="269"/>
      <c r="O38" s="269"/>
    </row>
    <row r="43" spans="3:27">
      <c r="Y43" s="390">
        <v>3</v>
      </c>
    </row>
    <row r="48" spans="3:27">
      <c r="AA48" s="390"/>
    </row>
  </sheetData>
  <mergeCells count="29">
    <mergeCell ref="B1:Y2"/>
    <mergeCell ref="B3:Y3"/>
    <mergeCell ref="N8:N9"/>
    <mergeCell ref="O8:O9"/>
    <mergeCell ref="P8:P9"/>
    <mergeCell ref="Q8:Q9"/>
    <mergeCell ref="R8:R9"/>
    <mergeCell ref="S8:T8"/>
    <mergeCell ref="H8:H9"/>
    <mergeCell ref="I8:I9"/>
    <mergeCell ref="J8:J9"/>
    <mergeCell ref="K8:K9"/>
    <mergeCell ref="P7:T7"/>
    <mergeCell ref="U7:Y7"/>
    <mergeCell ref="U8:U9"/>
    <mergeCell ref="V8:V9"/>
    <mergeCell ref="X8:Y8"/>
    <mergeCell ref="B7:C7"/>
    <mergeCell ref="D7:H7"/>
    <mergeCell ref="I7:O7"/>
    <mergeCell ref="F8:F9"/>
    <mergeCell ref="G8:G9"/>
    <mergeCell ref="L8:L9"/>
    <mergeCell ref="M8:M9"/>
    <mergeCell ref="B8:B9"/>
    <mergeCell ref="C8:C9"/>
    <mergeCell ref="D8:D9"/>
    <mergeCell ref="E8:E9"/>
    <mergeCell ref="W8:W9"/>
  </mergeCells>
  <dataValidations count="16">
    <dataValidation allowBlank="1" showInputMessage="1" showErrorMessage="1" prompt="Señalar la dimensión bajo la cual se mide el objetivo. Ej: eficiencia, eficacia, economía, calidad." sqref="L8:L9"/>
    <dataValidation allowBlank="1" showInputMessage="1" showErrorMessage="1" prompt="Se refiere a la expresión matemática del indicador. Determina la forma en que se relacionan las variables." sqref="O8:O9"/>
    <dataValidation allowBlank="1" showInputMessage="1" showErrorMessage="1" prompt="Hace referencia a la determinación concreta de la unidad de medición en que se quiere expresar el resultado del indicador. Ej: porcentaje, becas otorgadas, etc." sqref="N8:N9"/>
    <dataValidation allowBlank="1" showInputMessage="1" showErrorMessage="1" prompt="Hace referencia a la periodicidad en el tiempo con que se realiza la medición del indicador." sqref="M8:M9"/>
    <dataValidation allowBlank="1" showInputMessage="1" showErrorMessage="1" prompt="Indicar si el indicador es estratégico o de gestión." sqref="K8:K9"/>
    <dataValidation allowBlank="1" showInputMessage="1" showErrorMessage="1" prompt="Señalar el nivel de objetivos de la MIR con el que se relaciona el indicador.  Ej: Actividad, componente, propósito, fin." sqref="J8:J9"/>
    <dataValidation allowBlank="1" showInputMessage="1" showErrorMessage="1" prompt="La expresión que identifica al indicador y que manifiesta lo que se desea medir con él." sqref="I8:I9"/>
    <dataValidation allowBlank="1" showInputMessage="1" showErrorMessage="1" prompt="Unidad responsable del programa." sqref="H8:H9"/>
    <dataValidation allowBlank="1" showInputMessage="1" showErrorMessage="1" prompt="Señalar la codificación del programa presupuestario,  tomando en cuenta la clasificación programática publicada en el DOF el 8 de agosto de 2013 y seguida del consecutivo que le corresponde. Ejemplo: S204." sqref="G8:G9"/>
    <dataValidation allowBlank="1" showInputMessage="1" showErrorMessage="1" prompt="Señalar el código de la subfunción de acuerdo a la clasificación funcional del gasto publicada en el DOF el 27 de diciembre de 2010." sqref="F8:F9"/>
    <dataValidation allowBlank="1" showInputMessage="1" showErrorMessage="1" prompt="Señalarel código de la función de acuerdo a la clasificación funcional del gasto publicada en el DOF el 27 de diciembre de 2010." sqref="E8:E9"/>
    <dataValidation allowBlank="1" showInputMessage="1" showErrorMessage="1" prompt="Señalar el código de la finalidad de acuerdo a la clasificación funcional del gasto publicada en el DOF el 27 de diciembre de 2010." sqref="D8:D9"/>
    <dataValidation allowBlank="1" showInputMessage="1" showErrorMessage="1" prompt="Señalar la estrategia transversal a la que se encuentra alineada el programa." sqref="C8:C9"/>
    <dataValidation allowBlank="1" showInputMessage="1" showErrorMessage="1" prompt="Señalar el eje al que se encuentra alineado el programa." sqref="B8:B9"/>
    <dataValidation allowBlank="1" showInputMessage="1" showErrorMessage="1" prompt="Valor absoluto y relativo que registre el gasto con relación a la meta anual." sqref="U7:Y7"/>
    <dataValidation allowBlank="1" showInputMessage="1" showErrorMessage="1" prompt="Nivel cuantificable anual de las metas aprobadas y modificadas." sqref="P7:T7"/>
  </dataValidations>
  <printOptions horizontalCentered="1"/>
  <pageMargins left="0.23622047244094491" right="0.70866141732283472" top="0.43307086614173229" bottom="0.74803149606299213" header="0.31496062992125984" footer="0.31496062992125984"/>
  <pageSetup scale="45"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85" zoomScaleNormal="85" workbookViewId="0">
      <selection activeCell="A4" sqref="A4:C4"/>
    </sheetView>
  </sheetViews>
  <sheetFormatPr baseColWidth="10" defaultRowHeight="12.75"/>
  <cols>
    <col min="1" max="1" width="51.28515625" style="265" customWidth="1"/>
    <col min="2" max="2" width="27.42578125" style="265" customWidth="1"/>
    <col min="3" max="3" width="46.7109375" style="265" customWidth="1"/>
    <col min="4" max="16384" width="11.42578125" style="265"/>
  </cols>
  <sheetData>
    <row r="1" spans="1:3" s="24" customFormat="1"/>
    <row r="2" spans="1:3" s="24" customFormat="1">
      <c r="A2" s="846" t="s">
        <v>438</v>
      </c>
      <c r="B2" s="846"/>
      <c r="C2" s="846"/>
    </row>
    <row r="3" spans="1:3" s="24" customFormat="1" ht="21.75" customHeight="1">
      <c r="A3" s="846" t="s">
        <v>1193</v>
      </c>
      <c r="B3" s="846"/>
      <c r="C3" s="846"/>
    </row>
    <row r="4" spans="1:3" s="24" customFormat="1" ht="15.75" customHeight="1">
      <c r="A4" s="846"/>
      <c r="B4" s="846"/>
      <c r="C4" s="846"/>
    </row>
    <row r="5" spans="1:3" s="24" customFormat="1" ht="15" customHeight="1">
      <c r="A5" s="28"/>
      <c r="B5" s="28"/>
      <c r="C5" s="28"/>
    </row>
    <row r="6" spans="1:3" s="24" customFormat="1" ht="15" customHeight="1">
      <c r="A6" s="1058" t="s">
        <v>563</v>
      </c>
      <c r="B6" s="1058"/>
      <c r="C6" s="28"/>
    </row>
    <row r="7" spans="1:3" s="24" customFormat="1" ht="15" customHeight="1" thickBot="1">
      <c r="A7" s="28"/>
      <c r="B7" s="28"/>
      <c r="C7" s="28"/>
    </row>
    <row r="8" spans="1:3" s="24" customFormat="1" ht="11.25" customHeight="1">
      <c r="A8" s="1065" t="s">
        <v>435</v>
      </c>
      <c r="B8" s="1067" t="s">
        <v>436</v>
      </c>
      <c r="C8" s="1067" t="s">
        <v>437</v>
      </c>
    </row>
    <row r="9" spans="1:3" s="24" customFormat="1" ht="13.5" thickBot="1">
      <c r="A9" s="1066"/>
      <c r="B9" s="1068"/>
      <c r="C9" s="1068"/>
    </row>
    <row r="10" spans="1:3" s="24" customFormat="1">
      <c r="A10" s="1059"/>
      <c r="B10" s="1062"/>
      <c r="C10" s="1062"/>
    </row>
    <row r="11" spans="1:3" s="24" customFormat="1" ht="15" customHeight="1">
      <c r="A11" s="1060"/>
      <c r="B11" s="1063"/>
      <c r="C11" s="1063"/>
    </row>
    <row r="12" spans="1:3" s="24" customFormat="1" ht="15" customHeight="1">
      <c r="A12" s="1060"/>
      <c r="B12" s="1063"/>
      <c r="C12" s="1063"/>
    </row>
    <row r="13" spans="1:3" s="24" customFormat="1" ht="15" customHeight="1">
      <c r="A13" s="1060"/>
      <c r="B13" s="1063"/>
      <c r="C13" s="1063"/>
    </row>
    <row r="14" spans="1:3" s="24" customFormat="1" ht="15" customHeight="1">
      <c r="A14" s="1060"/>
      <c r="B14" s="1063"/>
      <c r="C14" s="1063"/>
    </row>
    <row r="15" spans="1:3" s="24" customFormat="1" ht="15" customHeight="1">
      <c r="A15" s="1060"/>
      <c r="B15" s="1063"/>
      <c r="C15" s="1063"/>
    </row>
    <row r="16" spans="1:3" s="24" customFormat="1" ht="15" customHeight="1">
      <c r="A16" s="1060"/>
      <c r="B16" s="1063"/>
      <c r="C16" s="1063"/>
    </row>
    <row r="17" spans="1:3" s="24" customFormat="1" ht="15" customHeight="1">
      <c r="A17" s="1060"/>
      <c r="B17" s="1063"/>
      <c r="C17" s="1063"/>
    </row>
    <row r="18" spans="1:3" s="24" customFormat="1" ht="15" customHeight="1">
      <c r="A18" s="1060"/>
      <c r="B18" s="1063"/>
      <c r="C18" s="1063"/>
    </row>
    <row r="19" spans="1:3" s="24" customFormat="1" ht="15" customHeight="1">
      <c r="A19" s="1060"/>
      <c r="B19" s="1063"/>
      <c r="C19" s="1063"/>
    </row>
    <row r="20" spans="1:3" s="24" customFormat="1" ht="15" customHeight="1">
      <c r="A20" s="1060"/>
      <c r="B20" s="1063"/>
      <c r="C20" s="1063"/>
    </row>
    <row r="21" spans="1:3" s="24" customFormat="1" ht="15.75" customHeight="1" thickBot="1">
      <c r="A21" s="1061"/>
      <c r="B21" s="1064"/>
      <c r="C21" s="1064"/>
    </row>
    <row r="22" spans="1:3" s="24" customFormat="1"/>
    <row r="23" spans="1:3">
      <c r="A23" s="24" t="s">
        <v>76</v>
      </c>
    </row>
    <row r="24" spans="1:3">
      <c r="A24" s="24"/>
    </row>
    <row r="25" spans="1:3">
      <c r="A25" s="24"/>
    </row>
    <row r="26" spans="1:3">
      <c r="A26" s="24"/>
      <c r="C26" s="269"/>
    </row>
    <row r="27" spans="1:3">
      <c r="A27" s="273"/>
      <c r="C27" s="271"/>
    </row>
    <row r="28" spans="1:3" ht="15" customHeight="1">
      <c r="A28" s="502" t="s">
        <v>543</v>
      </c>
      <c r="C28" s="500" t="s">
        <v>545</v>
      </c>
    </row>
    <row r="29" spans="1:3" ht="15" customHeight="1">
      <c r="A29" s="502" t="s">
        <v>544</v>
      </c>
      <c r="C29" s="502" t="s">
        <v>546</v>
      </c>
    </row>
    <row r="30" spans="1:3">
      <c r="A30" s="24"/>
    </row>
    <row r="31" spans="1:3">
      <c r="A31" s="24"/>
    </row>
    <row r="44" spans="3:7">
      <c r="C44" s="390">
        <v>1</v>
      </c>
    </row>
    <row r="45" spans="3:7">
      <c r="G45" s="390"/>
    </row>
  </sheetData>
  <mergeCells count="10">
    <mergeCell ref="A6:B6"/>
    <mergeCell ref="A10:A21"/>
    <mergeCell ref="B10:B21"/>
    <mergeCell ref="C10:C21"/>
    <mergeCell ref="A2:C2"/>
    <mergeCell ref="A3:C3"/>
    <mergeCell ref="A4:C4"/>
    <mergeCell ref="A8:A9"/>
    <mergeCell ref="B8:B9"/>
    <mergeCell ref="C8:C9"/>
  </mergeCells>
  <pageMargins left="0.70866141732283472" right="0.70866141732283472" top="0.74803149606299213" bottom="0.74803149606299213" header="0.31496062992125984" footer="0.31496062992125984"/>
  <pageSetup scale="8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zoomScaleNormal="100" workbookViewId="0">
      <selection activeCell="A4" sqref="A4:E4"/>
    </sheetView>
  </sheetViews>
  <sheetFormatPr baseColWidth="10" defaultRowHeight="12.75"/>
  <cols>
    <col min="1" max="1" width="21" style="265" customWidth="1"/>
    <col min="2" max="2" width="10.140625" style="265" customWidth="1"/>
    <col min="3" max="3" width="5.7109375" style="265" customWidth="1"/>
    <col min="4" max="4" width="26.5703125" style="265" customWidth="1"/>
    <col min="5" max="6" width="27.7109375" style="265" customWidth="1"/>
    <col min="7" max="7" width="10.140625" style="265" customWidth="1"/>
    <col min="8" max="8" width="21" style="265" customWidth="1"/>
    <col min="9" max="16384" width="11.42578125" style="265"/>
  </cols>
  <sheetData>
    <row r="1" spans="1:12" s="24" customFormat="1"/>
    <row r="2" spans="1:12" s="24" customFormat="1">
      <c r="A2" s="846" t="s">
        <v>439</v>
      </c>
      <c r="B2" s="846"/>
      <c r="C2" s="846"/>
      <c r="D2" s="846"/>
      <c r="E2" s="846"/>
      <c r="F2" s="846"/>
      <c r="G2" s="846"/>
      <c r="H2" s="846"/>
    </row>
    <row r="3" spans="1:12" s="24" customFormat="1" ht="20.25" customHeight="1">
      <c r="A3" s="846" t="s">
        <v>1194</v>
      </c>
      <c r="B3" s="846"/>
      <c r="C3" s="846"/>
      <c r="D3" s="846"/>
      <c r="E3" s="846"/>
      <c r="F3" s="846"/>
      <c r="G3" s="846"/>
      <c r="H3" s="846"/>
    </row>
    <row r="4" spans="1:12" s="24" customFormat="1" ht="15.75" customHeight="1">
      <c r="A4" s="846"/>
      <c r="B4" s="846"/>
      <c r="C4" s="846"/>
      <c r="D4" s="846"/>
      <c r="E4" s="846"/>
      <c r="F4" s="846"/>
      <c r="G4" s="846"/>
      <c r="H4" s="846"/>
    </row>
    <row r="5" spans="1:12" s="24" customFormat="1" ht="9.75" customHeight="1">
      <c r="A5" s="28"/>
      <c r="B5" s="28"/>
      <c r="C5" s="28"/>
      <c r="D5" s="28"/>
      <c r="E5" s="28"/>
    </row>
    <row r="6" spans="1:12" s="24" customFormat="1" ht="18" customHeight="1">
      <c r="A6" s="874" t="s">
        <v>563</v>
      </c>
      <c r="B6" s="874"/>
      <c r="C6" s="874"/>
      <c r="D6" s="874"/>
      <c r="E6" s="874"/>
      <c r="F6" s="874"/>
      <c r="G6" s="874"/>
      <c r="H6" s="874"/>
      <c r="I6" s="30"/>
      <c r="J6" s="30"/>
      <c r="K6" s="30"/>
      <c r="L6" s="583"/>
    </row>
    <row r="7" spans="1:12" s="24" customFormat="1" ht="9.75" customHeight="1" thickBot="1">
      <c r="A7" s="28"/>
      <c r="B7" s="28"/>
      <c r="C7" s="28"/>
      <c r="D7" s="28"/>
      <c r="E7" s="28"/>
    </row>
    <row r="8" spans="1:12" s="24" customFormat="1" ht="13.5" customHeight="1" thickBot="1">
      <c r="A8" s="1069" t="s">
        <v>885</v>
      </c>
      <c r="B8" s="1070"/>
      <c r="C8" s="1069" t="s">
        <v>889</v>
      </c>
      <c r="D8" s="1070"/>
      <c r="E8" s="1073" t="s">
        <v>890</v>
      </c>
      <c r="F8" s="1074"/>
      <c r="G8" s="1069" t="s">
        <v>888</v>
      </c>
      <c r="H8" s="1070"/>
    </row>
    <row r="9" spans="1:12" s="24" customFormat="1" ht="15.75" customHeight="1" thickBot="1">
      <c r="A9" s="1071"/>
      <c r="B9" s="1072"/>
      <c r="C9" s="1071"/>
      <c r="D9" s="1072"/>
      <c r="E9" s="730" t="s">
        <v>886</v>
      </c>
      <c r="F9" s="731" t="s">
        <v>887</v>
      </c>
      <c r="G9" s="1071"/>
      <c r="H9" s="1072"/>
    </row>
    <row r="10" spans="1:12" s="24" customFormat="1">
      <c r="A10" s="724">
        <v>1112102001</v>
      </c>
      <c r="B10" s="725"/>
      <c r="C10" s="741"/>
      <c r="D10" s="721" t="s">
        <v>564</v>
      </c>
      <c r="E10" s="618" t="s">
        <v>568</v>
      </c>
      <c r="F10" s="732" t="s">
        <v>569</v>
      </c>
      <c r="G10" s="735"/>
      <c r="H10" s="736" t="s">
        <v>892</v>
      </c>
    </row>
    <row r="11" spans="1:12" s="24" customFormat="1">
      <c r="A11" s="726">
        <v>1112102002</v>
      </c>
      <c r="B11" s="727"/>
      <c r="C11" s="37"/>
      <c r="D11" s="722" t="s">
        <v>565</v>
      </c>
      <c r="E11" s="619" t="s">
        <v>568</v>
      </c>
      <c r="F11" s="733" t="s">
        <v>570</v>
      </c>
      <c r="G11" s="737"/>
      <c r="H11" s="738" t="s">
        <v>893</v>
      </c>
    </row>
    <row r="12" spans="1:12" s="24" customFormat="1">
      <c r="A12" s="726">
        <v>1112102003</v>
      </c>
      <c r="B12" s="727"/>
      <c r="C12" s="37"/>
      <c r="D12" s="118" t="s">
        <v>566</v>
      </c>
      <c r="E12" s="619" t="s">
        <v>568</v>
      </c>
      <c r="F12" s="733" t="s">
        <v>571</v>
      </c>
      <c r="G12" s="737"/>
      <c r="H12" s="738" t="s">
        <v>891</v>
      </c>
    </row>
    <row r="13" spans="1:12" s="24" customFormat="1">
      <c r="A13" s="726">
        <v>1112102005</v>
      </c>
      <c r="B13" s="727"/>
      <c r="C13" s="37"/>
      <c r="D13" s="118" t="s">
        <v>567</v>
      </c>
      <c r="E13" s="619" t="s">
        <v>568</v>
      </c>
      <c r="F13" s="733" t="s">
        <v>572</v>
      </c>
      <c r="G13" s="737"/>
      <c r="H13" s="738" t="s">
        <v>892</v>
      </c>
    </row>
    <row r="14" spans="1:12" s="24" customFormat="1">
      <c r="A14" s="726">
        <v>1112102009</v>
      </c>
      <c r="B14" s="727"/>
      <c r="C14" s="37"/>
      <c r="D14" s="118" t="s">
        <v>895</v>
      </c>
      <c r="E14" s="619" t="s">
        <v>568</v>
      </c>
      <c r="F14" s="733" t="s">
        <v>573</v>
      </c>
      <c r="G14" s="737"/>
      <c r="H14" s="738" t="s">
        <v>893</v>
      </c>
    </row>
    <row r="15" spans="1:12" s="24" customFormat="1">
      <c r="A15" s="726">
        <v>1112102010</v>
      </c>
      <c r="B15" s="727"/>
      <c r="C15" s="37"/>
      <c r="D15" s="118" t="s">
        <v>896</v>
      </c>
      <c r="E15" s="619" t="s">
        <v>568</v>
      </c>
      <c r="F15" s="733" t="s">
        <v>574</v>
      </c>
      <c r="G15" s="737"/>
      <c r="H15" s="738" t="s">
        <v>893</v>
      </c>
    </row>
    <row r="16" spans="1:12" s="24" customFormat="1">
      <c r="A16" s="726">
        <v>1112102013</v>
      </c>
      <c r="B16" s="727"/>
      <c r="C16" s="37"/>
      <c r="D16" s="118" t="s">
        <v>897</v>
      </c>
      <c r="E16" s="619" t="s">
        <v>568</v>
      </c>
      <c r="F16" s="733" t="s">
        <v>575</v>
      </c>
      <c r="G16" s="737"/>
      <c r="H16" s="738" t="s">
        <v>893</v>
      </c>
    </row>
    <row r="17" spans="1:9" s="24" customFormat="1">
      <c r="A17" s="726">
        <v>1112102015</v>
      </c>
      <c r="B17" s="727"/>
      <c r="C17" s="37"/>
      <c r="D17" s="118" t="s">
        <v>898</v>
      </c>
      <c r="E17" s="619" t="s">
        <v>568</v>
      </c>
      <c r="F17" s="733" t="s">
        <v>576</v>
      </c>
      <c r="G17" s="737"/>
      <c r="H17" s="738" t="s">
        <v>894</v>
      </c>
    </row>
    <row r="18" spans="1:9" s="24" customFormat="1">
      <c r="A18" s="726">
        <v>1112102016</v>
      </c>
      <c r="B18" s="727"/>
      <c r="C18" s="37"/>
      <c r="D18" s="118" t="s">
        <v>899</v>
      </c>
      <c r="E18" s="619" t="s">
        <v>568</v>
      </c>
      <c r="F18" s="733" t="s">
        <v>577</v>
      </c>
      <c r="G18" s="737"/>
      <c r="H18" s="738" t="s">
        <v>893</v>
      </c>
    </row>
    <row r="19" spans="1:9" s="24" customFormat="1">
      <c r="A19" s="726">
        <v>1112102017</v>
      </c>
      <c r="B19" s="727"/>
      <c r="C19" s="37"/>
      <c r="D19" s="118" t="s">
        <v>777</v>
      </c>
      <c r="E19" s="619" t="s">
        <v>568</v>
      </c>
      <c r="F19" s="733" t="s">
        <v>578</v>
      </c>
      <c r="G19" s="737"/>
      <c r="H19" s="738" t="s">
        <v>893</v>
      </c>
    </row>
    <row r="20" spans="1:9" s="24" customFormat="1">
      <c r="A20" s="726">
        <v>1112102018</v>
      </c>
      <c r="B20" s="727"/>
      <c r="C20" s="37"/>
      <c r="D20" s="118" t="s">
        <v>778</v>
      </c>
      <c r="E20" s="619" t="s">
        <v>568</v>
      </c>
      <c r="F20" s="733" t="s">
        <v>579</v>
      </c>
      <c r="G20" s="737"/>
      <c r="H20" s="738" t="s">
        <v>893</v>
      </c>
    </row>
    <row r="21" spans="1:9" s="24" customFormat="1" ht="13.5" thickBot="1">
      <c r="A21" s="728">
        <v>1112102019</v>
      </c>
      <c r="B21" s="729"/>
      <c r="C21" s="742"/>
      <c r="D21" s="723" t="s">
        <v>900</v>
      </c>
      <c r="E21" s="620" t="s">
        <v>568</v>
      </c>
      <c r="F21" s="734" t="s">
        <v>779</v>
      </c>
      <c r="G21" s="739"/>
      <c r="H21" s="740" t="s">
        <v>893</v>
      </c>
    </row>
    <row r="22" spans="1:9" s="24" customFormat="1">
      <c r="A22" s="584"/>
      <c r="B22" s="720"/>
      <c r="C22" s="720"/>
      <c r="D22" s="584"/>
      <c r="E22" s="584"/>
    </row>
    <row r="23" spans="1:9" s="24" customFormat="1">
      <c r="A23" s="584"/>
      <c r="B23" s="720"/>
      <c r="C23" s="720"/>
      <c r="D23" s="584"/>
      <c r="E23" s="584"/>
    </row>
    <row r="24" spans="1:9" s="24" customFormat="1">
      <c r="A24" s="24" t="s">
        <v>76</v>
      </c>
    </row>
    <row r="28" spans="1:9">
      <c r="A28" s="24"/>
      <c r="B28" s="24"/>
      <c r="C28" s="24"/>
    </row>
    <row r="29" spans="1:9">
      <c r="A29" s="24"/>
      <c r="B29" s="24"/>
      <c r="C29" s="24"/>
    </row>
    <row r="30" spans="1:9">
      <c r="A30" s="24"/>
      <c r="B30" s="24"/>
      <c r="C30" s="24"/>
      <c r="E30" s="269"/>
    </row>
    <row r="31" spans="1:9">
      <c r="A31" s="273"/>
      <c r="B31" s="273"/>
      <c r="C31" s="543"/>
      <c r="E31" s="27"/>
      <c r="F31" s="269"/>
      <c r="G31" s="271"/>
      <c r="H31" s="271"/>
      <c r="I31" s="269"/>
    </row>
    <row r="32" spans="1:9" ht="15" customHeight="1">
      <c r="A32" s="873" t="s">
        <v>543</v>
      </c>
      <c r="B32" s="873"/>
      <c r="C32" s="718"/>
      <c r="E32" s="581"/>
      <c r="F32" s="356"/>
      <c r="G32" s="873" t="s">
        <v>545</v>
      </c>
      <c r="H32" s="873"/>
    </row>
    <row r="33" spans="1:8" ht="15" customHeight="1">
      <c r="A33" s="869" t="s">
        <v>544</v>
      </c>
      <c r="B33" s="869"/>
      <c r="C33" s="719"/>
      <c r="E33" s="582"/>
      <c r="G33" s="869" t="s">
        <v>546</v>
      </c>
      <c r="H33" s="869"/>
    </row>
    <row r="34" spans="1:8">
      <c r="A34" s="24"/>
      <c r="B34" s="24"/>
      <c r="C34" s="24"/>
    </row>
    <row r="35" spans="1:8">
      <c r="A35" s="24"/>
      <c r="B35" s="24"/>
      <c r="C35" s="24"/>
    </row>
    <row r="44" spans="1:8">
      <c r="H44" s="390">
        <v>2</v>
      </c>
    </row>
  </sheetData>
  <mergeCells count="13">
    <mergeCell ref="A2:H2"/>
    <mergeCell ref="A3:H3"/>
    <mergeCell ref="A6:H6"/>
    <mergeCell ref="A8:B9"/>
    <mergeCell ref="F4:H4"/>
    <mergeCell ref="A4:E4"/>
    <mergeCell ref="E8:F8"/>
    <mergeCell ref="A32:B32"/>
    <mergeCell ref="A33:B33"/>
    <mergeCell ref="G8:H9"/>
    <mergeCell ref="G32:H32"/>
    <mergeCell ref="G33:H33"/>
    <mergeCell ref="C8:D9"/>
  </mergeCells>
  <printOptions horizontalCentered="1"/>
  <pageMargins left="0.70866141732283472" right="0.70866141732283472" top="0.74803149606299213" bottom="0.74803149606299213" header="0.31496062992125984" footer="0.31496062992125984"/>
  <pageSetup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9"/>
  <sheetViews>
    <sheetView topLeftCell="A31" zoomScale="80" zoomScaleNormal="80" workbookViewId="0">
      <selection activeCell="H67" sqref="H67"/>
    </sheetView>
  </sheetViews>
  <sheetFormatPr baseColWidth="10" defaultColWidth="9.140625" defaultRowHeight="12.75"/>
  <cols>
    <col min="1" max="1" width="12.5703125" style="634" customWidth="1"/>
    <col min="2" max="2" width="34.28515625" style="634" customWidth="1"/>
    <col min="3" max="3" width="6" style="634" customWidth="1"/>
    <col min="4" max="4" width="6.5703125" style="634" customWidth="1"/>
    <col min="5" max="5" width="16.28515625" style="634" customWidth="1"/>
    <col min="6" max="7" width="15.140625" style="634" customWidth="1"/>
    <col min="8" max="8" width="13.85546875" style="634" customWidth="1"/>
    <col min="9" max="9" width="15" style="634" bestFit="1" customWidth="1"/>
    <col min="10" max="10" width="14.28515625" style="417" customWidth="1"/>
    <col min="11" max="11" width="25" style="417" customWidth="1"/>
    <col min="12" max="12" width="15.28515625" style="417" bestFit="1" customWidth="1"/>
    <col min="13" max="13" width="4.7109375" style="417" customWidth="1"/>
    <col min="14" max="14" width="14" style="417" customWidth="1"/>
    <col min="15" max="15" width="15.140625" style="417" customWidth="1"/>
    <col min="16" max="16" width="13.7109375" style="417" bestFit="1" customWidth="1"/>
    <col min="17" max="17" width="5" style="417" bestFit="1" customWidth="1"/>
    <col min="18" max="18" width="14.7109375" style="417" customWidth="1"/>
    <col min="19" max="19" width="2.28515625" style="417" bestFit="1" customWidth="1"/>
    <col min="20" max="20" width="25" style="417" bestFit="1" customWidth="1"/>
    <col min="21" max="21" width="12.28515625" style="417" bestFit="1" customWidth="1"/>
    <col min="22" max="22" width="9.140625" style="417"/>
    <col min="23" max="23" width="13.7109375" style="417" customWidth="1"/>
    <col min="24" max="25" width="9.140625" style="417"/>
    <col min="26" max="26" width="14.42578125" style="417" customWidth="1"/>
    <col min="27" max="45" width="9.140625" style="417"/>
    <col min="46" max="261" width="9.140625" style="634"/>
    <col min="262" max="262" width="12.5703125" style="634" customWidth="1"/>
    <col min="263" max="263" width="29" style="634" customWidth="1"/>
    <col min="264" max="264" width="6" style="634" customWidth="1"/>
    <col min="265" max="265" width="6.5703125" style="634" customWidth="1"/>
    <col min="266" max="266" width="11" style="634" customWidth="1"/>
    <col min="267" max="268" width="13.85546875" style="634" customWidth="1"/>
    <col min="269" max="269" width="13.42578125" style="634" customWidth="1"/>
    <col min="270" max="270" width="11.28515625" style="634" customWidth="1"/>
    <col min="271" max="517" width="9.140625" style="634"/>
    <col min="518" max="518" width="12.5703125" style="634" customWidth="1"/>
    <col min="519" max="519" width="29" style="634" customWidth="1"/>
    <col min="520" max="520" width="6" style="634" customWidth="1"/>
    <col min="521" max="521" width="6.5703125" style="634" customWidth="1"/>
    <col min="522" max="522" width="11" style="634" customWidth="1"/>
    <col min="523" max="524" width="13.85546875" style="634" customWidth="1"/>
    <col min="525" max="525" width="13.42578125" style="634" customWidth="1"/>
    <col min="526" max="526" width="11.28515625" style="634" customWidth="1"/>
    <col min="527" max="773" width="9.140625" style="634"/>
    <col min="774" max="774" width="12.5703125" style="634" customWidth="1"/>
    <col min="775" max="775" width="29" style="634" customWidth="1"/>
    <col min="776" max="776" width="6" style="634" customWidth="1"/>
    <col min="777" max="777" width="6.5703125" style="634" customWidth="1"/>
    <col min="778" max="778" width="11" style="634" customWidth="1"/>
    <col min="779" max="780" width="13.85546875" style="634" customWidth="1"/>
    <col min="781" max="781" width="13.42578125" style="634" customWidth="1"/>
    <col min="782" max="782" width="11.28515625" style="634" customWidth="1"/>
    <col min="783" max="1029" width="9.140625" style="634"/>
    <col min="1030" max="1030" width="12.5703125" style="634" customWidth="1"/>
    <col min="1031" max="1031" width="29" style="634" customWidth="1"/>
    <col min="1032" max="1032" width="6" style="634" customWidth="1"/>
    <col min="1033" max="1033" width="6.5703125" style="634" customWidth="1"/>
    <col min="1034" max="1034" width="11" style="634" customWidth="1"/>
    <col min="1035" max="1036" width="13.85546875" style="634" customWidth="1"/>
    <col min="1037" max="1037" width="13.42578125" style="634" customWidth="1"/>
    <col min="1038" max="1038" width="11.28515625" style="634" customWidth="1"/>
    <col min="1039" max="1285" width="9.140625" style="634"/>
    <col min="1286" max="1286" width="12.5703125" style="634" customWidth="1"/>
    <col min="1287" max="1287" width="29" style="634" customWidth="1"/>
    <col min="1288" max="1288" width="6" style="634" customWidth="1"/>
    <col min="1289" max="1289" width="6.5703125" style="634" customWidth="1"/>
    <col min="1290" max="1290" width="11" style="634" customWidth="1"/>
    <col min="1291" max="1292" width="13.85546875" style="634" customWidth="1"/>
    <col min="1293" max="1293" width="13.42578125" style="634" customWidth="1"/>
    <col min="1294" max="1294" width="11.28515625" style="634" customWidth="1"/>
    <col min="1295" max="1541" width="9.140625" style="634"/>
    <col min="1542" max="1542" width="12.5703125" style="634" customWidth="1"/>
    <col min="1543" max="1543" width="29" style="634" customWidth="1"/>
    <col min="1544" max="1544" width="6" style="634" customWidth="1"/>
    <col min="1545" max="1545" width="6.5703125" style="634" customWidth="1"/>
    <col min="1546" max="1546" width="11" style="634" customWidth="1"/>
    <col min="1547" max="1548" width="13.85546875" style="634" customWidth="1"/>
    <col min="1549" max="1549" width="13.42578125" style="634" customWidth="1"/>
    <col min="1550" max="1550" width="11.28515625" style="634" customWidth="1"/>
    <col min="1551" max="1797" width="9.140625" style="634"/>
    <col min="1798" max="1798" width="12.5703125" style="634" customWidth="1"/>
    <col min="1799" max="1799" width="29" style="634" customWidth="1"/>
    <col min="1800" max="1800" width="6" style="634" customWidth="1"/>
    <col min="1801" max="1801" width="6.5703125" style="634" customWidth="1"/>
    <col min="1802" max="1802" width="11" style="634" customWidth="1"/>
    <col min="1803" max="1804" width="13.85546875" style="634" customWidth="1"/>
    <col min="1805" max="1805" width="13.42578125" style="634" customWidth="1"/>
    <col min="1806" max="1806" width="11.28515625" style="634" customWidth="1"/>
    <col min="1807" max="2053" width="9.140625" style="634"/>
    <col min="2054" max="2054" width="12.5703125" style="634" customWidth="1"/>
    <col min="2055" max="2055" width="29" style="634" customWidth="1"/>
    <col min="2056" max="2056" width="6" style="634" customWidth="1"/>
    <col min="2057" max="2057" width="6.5703125" style="634" customWidth="1"/>
    <col min="2058" max="2058" width="11" style="634" customWidth="1"/>
    <col min="2059" max="2060" width="13.85546875" style="634" customWidth="1"/>
    <col min="2061" max="2061" width="13.42578125" style="634" customWidth="1"/>
    <col min="2062" max="2062" width="11.28515625" style="634" customWidth="1"/>
    <col min="2063" max="2309" width="9.140625" style="634"/>
    <col min="2310" max="2310" width="12.5703125" style="634" customWidth="1"/>
    <col min="2311" max="2311" width="29" style="634" customWidth="1"/>
    <col min="2312" max="2312" width="6" style="634" customWidth="1"/>
    <col min="2313" max="2313" width="6.5703125" style="634" customWidth="1"/>
    <col min="2314" max="2314" width="11" style="634" customWidth="1"/>
    <col min="2315" max="2316" width="13.85546875" style="634" customWidth="1"/>
    <col min="2317" max="2317" width="13.42578125" style="634" customWidth="1"/>
    <col min="2318" max="2318" width="11.28515625" style="634" customWidth="1"/>
    <col min="2319" max="2565" width="9.140625" style="634"/>
    <col min="2566" max="2566" width="12.5703125" style="634" customWidth="1"/>
    <col min="2567" max="2567" width="29" style="634" customWidth="1"/>
    <col min="2568" max="2568" width="6" style="634" customWidth="1"/>
    <col min="2569" max="2569" width="6.5703125" style="634" customWidth="1"/>
    <col min="2570" max="2570" width="11" style="634" customWidth="1"/>
    <col min="2571" max="2572" width="13.85546875" style="634" customWidth="1"/>
    <col min="2573" max="2573" width="13.42578125" style="634" customWidth="1"/>
    <col min="2574" max="2574" width="11.28515625" style="634" customWidth="1"/>
    <col min="2575" max="2821" width="9.140625" style="634"/>
    <col min="2822" max="2822" width="12.5703125" style="634" customWidth="1"/>
    <col min="2823" max="2823" width="29" style="634" customWidth="1"/>
    <col min="2824" max="2824" width="6" style="634" customWidth="1"/>
    <col min="2825" max="2825" width="6.5703125" style="634" customWidth="1"/>
    <col min="2826" max="2826" width="11" style="634" customWidth="1"/>
    <col min="2827" max="2828" width="13.85546875" style="634" customWidth="1"/>
    <col min="2829" max="2829" width="13.42578125" style="634" customWidth="1"/>
    <col min="2830" max="2830" width="11.28515625" style="634" customWidth="1"/>
    <col min="2831" max="3077" width="9.140625" style="634"/>
    <col min="3078" max="3078" width="12.5703125" style="634" customWidth="1"/>
    <col min="3079" max="3079" width="29" style="634" customWidth="1"/>
    <col min="3080" max="3080" width="6" style="634" customWidth="1"/>
    <col min="3081" max="3081" width="6.5703125" style="634" customWidth="1"/>
    <col min="3082" max="3082" width="11" style="634" customWidth="1"/>
    <col min="3083" max="3084" width="13.85546875" style="634" customWidth="1"/>
    <col min="3085" max="3085" width="13.42578125" style="634" customWidth="1"/>
    <col min="3086" max="3086" width="11.28515625" style="634" customWidth="1"/>
    <col min="3087" max="3333" width="9.140625" style="634"/>
    <col min="3334" max="3334" width="12.5703125" style="634" customWidth="1"/>
    <col min="3335" max="3335" width="29" style="634" customWidth="1"/>
    <col min="3336" max="3336" width="6" style="634" customWidth="1"/>
    <col min="3337" max="3337" width="6.5703125" style="634" customWidth="1"/>
    <col min="3338" max="3338" width="11" style="634" customWidth="1"/>
    <col min="3339" max="3340" width="13.85546875" style="634" customWidth="1"/>
    <col min="3341" max="3341" width="13.42578125" style="634" customWidth="1"/>
    <col min="3342" max="3342" width="11.28515625" style="634" customWidth="1"/>
    <col min="3343" max="3589" width="9.140625" style="634"/>
    <col min="3590" max="3590" width="12.5703125" style="634" customWidth="1"/>
    <col min="3591" max="3591" width="29" style="634" customWidth="1"/>
    <col min="3592" max="3592" width="6" style="634" customWidth="1"/>
    <col min="3593" max="3593" width="6.5703125" style="634" customWidth="1"/>
    <col min="3594" max="3594" width="11" style="634" customWidth="1"/>
    <col min="3595" max="3596" width="13.85546875" style="634" customWidth="1"/>
    <col min="3597" max="3597" width="13.42578125" style="634" customWidth="1"/>
    <col min="3598" max="3598" width="11.28515625" style="634" customWidth="1"/>
    <col min="3599" max="3845" width="9.140625" style="634"/>
    <col min="3846" max="3846" width="12.5703125" style="634" customWidth="1"/>
    <col min="3847" max="3847" width="29" style="634" customWidth="1"/>
    <col min="3848" max="3848" width="6" style="634" customWidth="1"/>
    <col min="3849" max="3849" width="6.5703125" style="634" customWidth="1"/>
    <col min="3850" max="3850" width="11" style="634" customWidth="1"/>
    <col min="3851" max="3852" width="13.85546875" style="634" customWidth="1"/>
    <col min="3853" max="3853" width="13.42578125" style="634" customWidth="1"/>
    <col min="3854" max="3854" width="11.28515625" style="634" customWidth="1"/>
    <col min="3855" max="4101" width="9.140625" style="634"/>
    <col min="4102" max="4102" width="12.5703125" style="634" customWidth="1"/>
    <col min="4103" max="4103" width="29" style="634" customWidth="1"/>
    <col min="4104" max="4104" width="6" style="634" customWidth="1"/>
    <col min="4105" max="4105" width="6.5703125" style="634" customWidth="1"/>
    <col min="4106" max="4106" width="11" style="634" customWidth="1"/>
    <col min="4107" max="4108" width="13.85546875" style="634" customWidth="1"/>
    <col min="4109" max="4109" width="13.42578125" style="634" customWidth="1"/>
    <col min="4110" max="4110" width="11.28515625" style="634" customWidth="1"/>
    <col min="4111" max="4357" width="9.140625" style="634"/>
    <col min="4358" max="4358" width="12.5703125" style="634" customWidth="1"/>
    <col min="4359" max="4359" width="29" style="634" customWidth="1"/>
    <col min="4360" max="4360" width="6" style="634" customWidth="1"/>
    <col min="4361" max="4361" width="6.5703125" style="634" customWidth="1"/>
    <col min="4362" max="4362" width="11" style="634" customWidth="1"/>
    <col min="4363" max="4364" width="13.85546875" style="634" customWidth="1"/>
    <col min="4365" max="4365" width="13.42578125" style="634" customWidth="1"/>
    <col min="4366" max="4366" width="11.28515625" style="634" customWidth="1"/>
    <col min="4367" max="4613" width="9.140625" style="634"/>
    <col min="4614" max="4614" width="12.5703125" style="634" customWidth="1"/>
    <col min="4615" max="4615" width="29" style="634" customWidth="1"/>
    <col min="4616" max="4616" width="6" style="634" customWidth="1"/>
    <col min="4617" max="4617" width="6.5703125" style="634" customWidth="1"/>
    <col min="4618" max="4618" width="11" style="634" customWidth="1"/>
    <col min="4619" max="4620" width="13.85546875" style="634" customWidth="1"/>
    <col min="4621" max="4621" width="13.42578125" style="634" customWidth="1"/>
    <col min="4622" max="4622" width="11.28515625" style="634" customWidth="1"/>
    <col min="4623" max="4869" width="9.140625" style="634"/>
    <col min="4870" max="4870" width="12.5703125" style="634" customWidth="1"/>
    <col min="4871" max="4871" width="29" style="634" customWidth="1"/>
    <col min="4872" max="4872" width="6" style="634" customWidth="1"/>
    <col min="4873" max="4873" width="6.5703125" style="634" customWidth="1"/>
    <col min="4874" max="4874" width="11" style="634" customWidth="1"/>
    <col min="4875" max="4876" width="13.85546875" style="634" customWidth="1"/>
    <col min="4877" max="4877" width="13.42578125" style="634" customWidth="1"/>
    <col min="4878" max="4878" width="11.28515625" style="634" customWidth="1"/>
    <col min="4879" max="5125" width="9.140625" style="634"/>
    <col min="5126" max="5126" width="12.5703125" style="634" customWidth="1"/>
    <col min="5127" max="5127" width="29" style="634" customWidth="1"/>
    <col min="5128" max="5128" width="6" style="634" customWidth="1"/>
    <col min="5129" max="5129" width="6.5703125" style="634" customWidth="1"/>
    <col min="5130" max="5130" width="11" style="634" customWidth="1"/>
    <col min="5131" max="5132" width="13.85546875" style="634" customWidth="1"/>
    <col min="5133" max="5133" width="13.42578125" style="634" customWidth="1"/>
    <col min="5134" max="5134" width="11.28515625" style="634" customWidth="1"/>
    <col min="5135" max="5381" width="9.140625" style="634"/>
    <col min="5382" max="5382" width="12.5703125" style="634" customWidth="1"/>
    <col min="5383" max="5383" width="29" style="634" customWidth="1"/>
    <col min="5384" max="5384" width="6" style="634" customWidth="1"/>
    <col min="5385" max="5385" width="6.5703125" style="634" customWidth="1"/>
    <col min="5386" max="5386" width="11" style="634" customWidth="1"/>
    <col min="5387" max="5388" width="13.85546875" style="634" customWidth="1"/>
    <col min="5389" max="5389" width="13.42578125" style="634" customWidth="1"/>
    <col min="5390" max="5390" width="11.28515625" style="634" customWidth="1"/>
    <col min="5391" max="5637" width="9.140625" style="634"/>
    <col min="5638" max="5638" width="12.5703125" style="634" customWidth="1"/>
    <col min="5639" max="5639" width="29" style="634" customWidth="1"/>
    <col min="5640" max="5640" width="6" style="634" customWidth="1"/>
    <col min="5641" max="5641" width="6.5703125" style="634" customWidth="1"/>
    <col min="5642" max="5642" width="11" style="634" customWidth="1"/>
    <col min="5643" max="5644" width="13.85546875" style="634" customWidth="1"/>
    <col min="5645" max="5645" width="13.42578125" style="634" customWidth="1"/>
    <col min="5646" max="5646" width="11.28515625" style="634" customWidth="1"/>
    <col min="5647" max="5893" width="9.140625" style="634"/>
    <col min="5894" max="5894" width="12.5703125" style="634" customWidth="1"/>
    <col min="5895" max="5895" width="29" style="634" customWidth="1"/>
    <col min="5896" max="5896" width="6" style="634" customWidth="1"/>
    <col min="5897" max="5897" width="6.5703125" style="634" customWidth="1"/>
    <col min="5898" max="5898" width="11" style="634" customWidth="1"/>
    <col min="5899" max="5900" width="13.85546875" style="634" customWidth="1"/>
    <col min="5901" max="5901" width="13.42578125" style="634" customWidth="1"/>
    <col min="5902" max="5902" width="11.28515625" style="634" customWidth="1"/>
    <col min="5903" max="6149" width="9.140625" style="634"/>
    <col min="6150" max="6150" width="12.5703125" style="634" customWidth="1"/>
    <col min="6151" max="6151" width="29" style="634" customWidth="1"/>
    <col min="6152" max="6152" width="6" style="634" customWidth="1"/>
    <col min="6153" max="6153" width="6.5703125" style="634" customWidth="1"/>
    <col min="6154" max="6154" width="11" style="634" customWidth="1"/>
    <col min="6155" max="6156" width="13.85546875" style="634" customWidth="1"/>
    <col min="6157" max="6157" width="13.42578125" style="634" customWidth="1"/>
    <col min="6158" max="6158" width="11.28515625" style="634" customWidth="1"/>
    <col min="6159" max="6405" width="9.140625" style="634"/>
    <col min="6406" max="6406" width="12.5703125" style="634" customWidth="1"/>
    <col min="6407" max="6407" width="29" style="634" customWidth="1"/>
    <col min="6408" max="6408" width="6" style="634" customWidth="1"/>
    <col min="6409" max="6409" width="6.5703125" style="634" customWidth="1"/>
    <col min="6410" max="6410" width="11" style="634" customWidth="1"/>
    <col min="6411" max="6412" width="13.85546875" style="634" customWidth="1"/>
    <col min="6413" max="6413" width="13.42578125" style="634" customWidth="1"/>
    <col min="6414" max="6414" width="11.28515625" style="634" customWidth="1"/>
    <col min="6415" max="6661" width="9.140625" style="634"/>
    <col min="6662" max="6662" width="12.5703125" style="634" customWidth="1"/>
    <col min="6663" max="6663" width="29" style="634" customWidth="1"/>
    <col min="6664" max="6664" width="6" style="634" customWidth="1"/>
    <col min="6665" max="6665" width="6.5703125" style="634" customWidth="1"/>
    <col min="6666" max="6666" width="11" style="634" customWidth="1"/>
    <col min="6667" max="6668" width="13.85546875" style="634" customWidth="1"/>
    <col min="6669" max="6669" width="13.42578125" style="634" customWidth="1"/>
    <col min="6670" max="6670" width="11.28515625" style="634" customWidth="1"/>
    <col min="6671" max="6917" width="9.140625" style="634"/>
    <col min="6918" max="6918" width="12.5703125" style="634" customWidth="1"/>
    <col min="6919" max="6919" width="29" style="634" customWidth="1"/>
    <col min="6920" max="6920" width="6" style="634" customWidth="1"/>
    <col min="6921" max="6921" width="6.5703125" style="634" customWidth="1"/>
    <col min="6922" max="6922" width="11" style="634" customWidth="1"/>
    <col min="6923" max="6924" width="13.85546875" style="634" customWidth="1"/>
    <col min="6925" max="6925" width="13.42578125" style="634" customWidth="1"/>
    <col min="6926" max="6926" width="11.28515625" style="634" customWidth="1"/>
    <col min="6927" max="7173" width="9.140625" style="634"/>
    <col min="7174" max="7174" width="12.5703125" style="634" customWidth="1"/>
    <col min="7175" max="7175" width="29" style="634" customWidth="1"/>
    <col min="7176" max="7176" width="6" style="634" customWidth="1"/>
    <col min="7177" max="7177" width="6.5703125" style="634" customWidth="1"/>
    <col min="7178" max="7178" width="11" style="634" customWidth="1"/>
    <col min="7179" max="7180" width="13.85546875" style="634" customWidth="1"/>
    <col min="7181" max="7181" width="13.42578125" style="634" customWidth="1"/>
    <col min="7182" max="7182" width="11.28515625" style="634" customWidth="1"/>
    <col min="7183" max="7429" width="9.140625" style="634"/>
    <col min="7430" max="7430" width="12.5703125" style="634" customWidth="1"/>
    <col min="7431" max="7431" width="29" style="634" customWidth="1"/>
    <col min="7432" max="7432" width="6" style="634" customWidth="1"/>
    <col min="7433" max="7433" width="6.5703125" style="634" customWidth="1"/>
    <col min="7434" max="7434" width="11" style="634" customWidth="1"/>
    <col min="7435" max="7436" width="13.85546875" style="634" customWidth="1"/>
    <col min="7437" max="7437" width="13.42578125" style="634" customWidth="1"/>
    <col min="7438" max="7438" width="11.28515625" style="634" customWidth="1"/>
    <col min="7439" max="7685" width="9.140625" style="634"/>
    <col min="7686" max="7686" width="12.5703125" style="634" customWidth="1"/>
    <col min="7687" max="7687" width="29" style="634" customWidth="1"/>
    <col min="7688" max="7688" width="6" style="634" customWidth="1"/>
    <col min="7689" max="7689" width="6.5703125" style="634" customWidth="1"/>
    <col min="7690" max="7690" width="11" style="634" customWidth="1"/>
    <col min="7691" max="7692" width="13.85546875" style="634" customWidth="1"/>
    <col min="7693" max="7693" width="13.42578125" style="634" customWidth="1"/>
    <col min="7694" max="7694" width="11.28515625" style="634" customWidth="1"/>
    <col min="7695" max="7941" width="9.140625" style="634"/>
    <col min="7942" max="7942" width="12.5703125" style="634" customWidth="1"/>
    <col min="7943" max="7943" width="29" style="634" customWidth="1"/>
    <col min="7944" max="7944" width="6" style="634" customWidth="1"/>
    <col min="7945" max="7945" width="6.5703125" style="634" customWidth="1"/>
    <col min="7946" max="7946" width="11" style="634" customWidth="1"/>
    <col min="7947" max="7948" width="13.85546875" style="634" customWidth="1"/>
    <col min="7949" max="7949" width="13.42578125" style="634" customWidth="1"/>
    <col min="7950" max="7950" width="11.28515625" style="634" customWidth="1"/>
    <col min="7951" max="8197" width="9.140625" style="634"/>
    <col min="8198" max="8198" width="12.5703125" style="634" customWidth="1"/>
    <col min="8199" max="8199" width="29" style="634" customWidth="1"/>
    <col min="8200" max="8200" width="6" style="634" customWidth="1"/>
    <col min="8201" max="8201" width="6.5703125" style="634" customWidth="1"/>
    <col min="8202" max="8202" width="11" style="634" customWidth="1"/>
    <col min="8203" max="8204" width="13.85546875" style="634" customWidth="1"/>
    <col min="8205" max="8205" width="13.42578125" style="634" customWidth="1"/>
    <col min="8206" max="8206" width="11.28515625" style="634" customWidth="1"/>
    <col min="8207" max="8453" width="9.140625" style="634"/>
    <col min="8454" max="8454" width="12.5703125" style="634" customWidth="1"/>
    <col min="8455" max="8455" width="29" style="634" customWidth="1"/>
    <col min="8456" max="8456" width="6" style="634" customWidth="1"/>
    <col min="8457" max="8457" width="6.5703125" style="634" customWidth="1"/>
    <col min="8458" max="8458" width="11" style="634" customWidth="1"/>
    <col min="8459" max="8460" width="13.85546875" style="634" customWidth="1"/>
    <col min="8461" max="8461" width="13.42578125" style="634" customWidth="1"/>
    <col min="8462" max="8462" width="11.28515625" style="634" customWidth="1"/>
    <col min="8463" max="8709" width="9.140625" style="634"/>
    <col min="8710" max="8710" width="12.5703125" style="634" customWidth="1"/>
    <col min="8711" max="8711" width="29" style="634" customWidth="1"/>
    <col min="8712" max="8712" width="6" style="634" customWidth="1"/>
    <col min="8713" max="8713" width="6.5703125" style="634" customWidth="1"/>
    <col min="8714" max="8714" width="11" style="634" customWidth="1"/>
    <col min="8715" max="8716" width="13.85546875" style="634" customWidth="1"/>
    <col min="8717" max="8717" width="13.42578125" style="634" customWidth="1"/>
    <col min="8718" max="8718" width="11.28515625" style="634" customWidth="1"/>
    <col min="8719" max="8965" width="9.140625" style="634"/>
    <col min="8966" max="8966" width="12.5703125" style="634" customWidth="1"/>
    <col min="8967" max="8967" width="29" style="634" customWidth="1"/>
    <col min="8968" max="8968" width="6" style="634" customWidth="1"/>
    <col min="8969" max="8969" width="6.5703125" style="634" customWidth="1"/>
    <col min="8970" max="8970" width="11" style="634" customWidth="1"/>
    <col min="8971" max="8972" width="13.85546875" style="634" customWidth="1"/>
    <col min="8973" max="8973" width="13.42578125" style="634" customWidth="1"/>
    <col min="8974" max="8974" width="11.28515625" style="634" customWidth="1"/>
    <col min="8975" max="9221" width="9.140625" style="634"/>
    <col min="9222" max="9222" width="12.5703125" style="634" customWidth="1"/>
    <col min="9223" max="9223" width="29" style="634" customWidth="1"/>
    <col min="9224" max="9224" width="6" style="634" customWidth="1"/>
    <col min="9225" max="9225" width="6.5703125" style="634" customWidth="1"/>
    <col min="9226" max="9226" width="11" style="634" customWidth="1"/>
    <col min="9227" max="9228" width="13.85546875" style="634" customWidth="1"/>
    <col min="9229" max="9229" width="13.42578125" style="634" customWidth="1"/>
    <col min="9230" max="9230" width="11.28515625" style="634" customWidth="1"/>
    <col min="9231" max="9477" width="9.140625" style="634"/>
    <col min="9478" max="9478" width="12.5703125" style="634" customWidth="1"/>
    <col min="9479" max="9479" width="29" style="634" customWidth="1"/>
    <col min="9480" max="9480" width="6" style="634" customWidth="1"/>
    <col min="9481" max="9481" width="6.5703125" style="634" customWidth="1"/>
    <col min="9482" max="9482" width="11" style="634" customWidth="1"/>
    <col min="9483" max="9484" width="13.85546875" style="634" customWidth="1"/>
    <col min="9485" max="9485" width="13.42578125" style="634" customWidth="1"/>
    <col min="9486" max="9486" width="11.28515625" style="634" customWidth="1"/>
    <col min="9487" max="9733" width="9.140625" style="634"/>
    <col min="9734" max="9734" width="12.5703125" style="634" customWidth="1"/>
    <col min="9735" max="9735" width="29" style="634" customWidth="1"/>
    <col min="9736" max="9736" width="6" style="634" customWidth="1"/>
    <col min="9737" max="9737" width="6.5703125" style="634" customWidth="1"/>
    <col min="9738" max="9738" width="11" style="634" customWidth="1"/>
    <col min="9739" max="9740" width="13.85546875" style="634" customWidth="1"/>
    <col min="9741" max="9741" width="13.42578125" style="634" customWidth="1"/>
    <col min="9742" max="9742" width="11.28515625" style="634" customWidth="1"/>
    <col min="9743" max="9989" width="9.140625" style="634"/>
    <col min="9990" max="9990" width="12.5703125" style="634" customWidth="1"/>
    <col min="9991" max="9991" width="29" style="634" customWidth="1"/>
    <col min="9992" max="9992" width="6" style="634" customWidth="1"/>
    <col min="9993" max="9993" width="6.5703125" style="634" customWidth="1"/>
    <col min="9994" max="9994" width="11" style="634" customWidth="1"/>
    <col min="9995" max="9996" width="13.85546875" style="634" customWidth="1"/>
    <col min="9997" max="9997" width="13.42578125" style="634" customWidth="1"/>
    <col min="9998" max="9998" width="11.28515625" style="634" customWidth="1"/>
    <col min="9999" max="10245" width="9.140625" style="634"/>
    <col min="10246" max="10246" width="12.5703125" style="634" customWidth="1"/>
    <col min="10247" max="10247" width="29" style="634" customWidth="1"/>
    <col min="10248" max="10248" width="6" style="634" customWidth="1"/>
    <col min="10249" max="10249" width="6.5703125" style="634" customWidth="1"/>
    <col min="10250" max="10250" width="11" style="634" customWidth="1"/>
    <col min="10251" max="10252" width="13.85546875" style="634" customWidth="1"/>
    <col min="10253" max="10253" width="13.42578125" style="634" customWidth="1"/>
    <col min="10254" max="10254" width="11.28515625" style="634" customWidth="1"/>
    <col min="10255" max="10501" width="9.140625" style="634"/>
    <col min="10502" max="10502" width="12.5703125" style="634" customWidth="1"/>
    <col min="10503" max="10503" width="29" style="634" customWidth="1"/>
    <col min="10504" max="10504" width="6" style="634" customWidth="1"/>
    <col min="10505" max="10505" width="6.5703125" style="634" customWidth="1"/>
    <col min="10506" max="10506" width="11" style="634" customWidth="1"/>
    <col min="10507" max="10508" width="13.85546875" style="634" customWidth="1"/>
    <col min="10509" max="10509" width="13.42578125" style="634" customWidth="1"/>
    <col min="10510" max="10510" width="11.28515625" style="634" customWidth="1"/>
    <col min="10511" max="10757" width="9.140625" style="634"/>
    <col min="10758" max="10758" width="12.5703125" style="634" customWidth="1"/>
    <col min="10759" max="10759" width="29" style="634" customWidth="1"/>
    <col min="10760" max="10760" width="6" style="634" customWidth="1"/>
    <col min="10761" max="10761" width="6.5703125" style="634" customWidth="1"/>
    <col min="10762" max="10762" width="11" style="634" customWidth="1"/>
    <col min="10763" max="10764" width="13.85546875" style="634" customWidth="1"/>
    <col min="10765" max="10765" width="13.42578125" style="634" customWidth="1"/>
    <col min="10766" max="10766" width="11.28515625" style="634" customWidth="1"/>
    <col min="10767" max="11013" width="9.140625" style="634"/>
    <col min="11014" max="11014" width="12.5703125" style="634" customWidth="1"/>
    <col min="11015" max="11015" width="29" style="634" customWidth="1"/>
    <col min="11016" max="11016" width="6" style="634" customWidth="1"/>
    <col min="11017" max="11017" width="6.5703125" style="634" customWidth="1"/>
    <col min="11018" max="11018" width="11" style="634" customWidth="1"/>
    <col min="11019" max="11020" width="13.85546875" style="634" customWidth="1"/>
    <col min="11021" max="11021" width="13.42578125" style="634" customWidth="1"/>
    <col min="11022" max="11022" width="11.28515625" style="634" customWidth="1"/>
    <col min="11023" max="11269" width="9.140625" style="634"/>
    <col min="11270" max="11270" width="12.5703125" style="634" customWidth="1"/>
    <col min="11271" max="11271" width="29" style="634" customWidth="1"/>
    <col min="11272" max="11272" width="6" style="634" customWidth="1"/>
    <col min="11273" max="11273" width="6.5703125" style="634" customWidth="1"/>
    <col min="11274" max="11274" width="11" style="634" customWidth="1"/>
    <col min="11275" max="11276" width="13.85546875" style="634" customWidth="1"/>
    <col min="11277" max="11277" width="13.42578125" style="634" customWidth="1"/>
    <col min="11278" max="11278" width="11.28515625" style="634" customWidth="1"/>
    <col min="11279" max="11525" width="9.140625" style="634"/>
    <col min="11526" max="11526" width="12.5703125" style="634" customWidth="1"/>
    <col min="11527" max="11527" width="29" style="634" customWidth="1"/>
    <col min="11528" max="11528" width="6" style="634" customWidth="1"/>
    <col min="11529" max="11529" width="6.5703125" style="634" customWidth="1"/>
    <col min="11530" max="11530" width="11" style="634" customWidth="1"/>
    <col min="11531" max="11532" width="13.85546875" style="634" customWidth="1"/>
    <col min="11533" max="11533" width="13.42578125" style="634" customWidth="1"/>
    <col min="11534" max="11534" width="11.28515625" style="634" customWidth="1"/>
    <col min="11535" max="11781" width="9.140625" style="634"/>
    <col min="11782" max="11782" width="12.5703125" style="634" customWidth="1"/>
    <col min="11783" max="11783" width="29" style="634" customWidth="1"/>
    <col min="11784" max="11784" width="6" style="634" customWidth="1"/>
    <col min="11785" max="11785" width="6.5703125" style="634" customWidth="1"/>
    <col min="11786" max="11786" width="11" style="634" customWidth="1"/>
    <col min="11787" max="11788" width="13.85546875" style="634" customWidth="1"/>
    <col min="11789" max="11789" width="13.42578125" style="634" customWidth="1"/>
    <col min="11790" max="11790" width="11.28515625" style="634" customWidth="1"/>
    <col min="11791" max="12037" width="9.140625" style="634"/>
    <col min="12038" max="12038" width="12.5703125" style="634" customWidth="1"/>
    <col min="12039" max="12039" width="29" style="634" customWidth="1"/>
    <col min="12040" max="12040" width="6" style="634" customWidth="1"/>
    <col min="12041" max="12041" width="6.5703125" style="634" customWidth="1"/>
    <col min="12042" max="12042" width="11" style="634" customWidth="1"/>
    <col min="12043" max="12044" width="13.85546875" style="634" customWidth="1"/>
    <col min="12045" max="12045" width="13.42578125" style="634" customWidth="1"/>
    <col min="12046" max="12046" width="11.28515625" style="634" customWidth="1"/>
    <col min="12047" max="12293" width="9.140625" style="634"/>
    <col min="12294" max="12294" width="12.5703125" style="634" customWidth="1"/>
    <col min="12295" max="12295" width="29" style="634" customWidth="1"/>
    <col min="12296" max="12296" width="6" style="634" customWidth="1"/>
    <col min="12297" max="12297" width="6.5703125" style="634" customWidth="1"/>
    <col min="12298" max="12298" width="11" style="634" customWidth="1"/>
    <col min="12299" max="12300" width="13.85546875" style="634" customWidth="1"/>
    <col min="12301" max="12301" width="13.42578125" style="634" customWidth="1"/>
    <col min="12302" max="12302" width="11.28515625" style="634" customWidth="1"/>
    <col min="12303" max="12549" width="9.140625" style="634"/>
    <col min="12550" max="12550" width="12.5703125" style="634" customWidth="1"/>
    <col min="12551" max="12551" width="29" style="634" customWidth="1"/>
    <col min="12552" max="12552" width="6" style="634" customWidth="1"/>
    <col min="12553" max="12553" width="6.5703125" style="634" customWidth="1"/>
    <col min="12554" max="12554" width="11" style="634" customWidth="1"/>
    <col min="12555" max="12556" width="13.85546875" style="634" customWidth="1"/>
    <col min="12557" max="12557" width="13.42578125" style="634" customWidth="1"/>
    <col min="12558" max="12558" width="11.28515625" style="634" customWidth="1"/>
    <col min="12559" max="12805" width="9.140625" style="634"/>
    <col min="12806" max="12806" width="12.5703125" style="634" customWidth="1"/>
    <col min="12807" max="12807" width="29" style="634" customWidth="1"/>
    <col min="12808" max="12808" width="6" style="634" customWidth="1"/>
    <col min="12809" max="12809" width="6.5703125" style="634" customWidth="1"/>
    <col min="12810" max="12810" width="11" style="634" customWidth="1"/>
    <col min="12811" max="12812" width="13.85546875" style="634" customWidth="1"/>
    <col min="12813" max="12813" width="13.42578125" style="634" customWidth="1"/>
    <col min="12814" max="12814" width="11.28515625" style="634" customWidth="1"/>
    <col min="12815" max="13061" width="9.140625" style="634"/>
    <col min="13062" max="13062" width="12.5703125" style="634" customWidth="1"/>
    <col min="13063" max="13063" width="29" style="634" customWidth="1"/>
    <col min="13064" max="13064" width="6" style="634" customWidth="1"/>
    <col min="13065" max="13065" width="6.5703125" style="634" customWidth="1"/>
    <col min="13066" max="13066" width="11" style="634" customWidth="1"/>
    <col min="13067" max="13068" width="13.85546875" style="634" customWidth="1"/>
    <col min="13069" max="13069" width="13.42578125" style="634" customWidth="1"/>
    <col min="13070" max="13070" width="11.28515625" style="634" customWidth="1"/>
    <col min="13071" max="13317" width="9.140625" style="634"/>
    <col min="13318" max="13318" width="12.5703125" style="634" customWidth="1"/>
    <col min="13319" max="13319" width="29" style="634" customWidth="1"/>
    <col min="13320" max="13320" width="6" style="634" customWidth="1"/>
    <col min="13321" max="13321" width="6.5703125" style="634" customWidth="1"/>
    <col min="13322" max="13322" width="11" style="634" customWidth="1"/>
    <col min="13323" max="13324" width="13.85546875" style="634" customWidth="1"/>
    <col min="13325" max="13325" width="13.42578125" style="634" customWidth="1"/>
    <col min="13326" max="13326" width="11.28515625" style="634" customWidth="1"/>
    <col min="13327" max="13573" width="9.140625" style="634"/>
    <col min="13574" max="13574" width="12.5703125" style="634" customWidth="1"/>
    <col min="13575" max="13575" width="29" style="634" customWidth="1"/>
    <col min="13576" max="13576" width="6" style="634" customWidth="1"/>
    <col min="13577" max="13577" width="6.5703125" style="634" customWidth="1"/>
    <col min="13578" max="13578" width="11" style="634" customWidth="1"/>
    <col min="13579" max="13580" width="13.85546875" style="634" customWidth="1"/>
    <col min="13581" max="13581" width="13.42578125" style="634" customWidth="1"/>
    <col min="13582" max="13582" width="11.28515625" style="634" customWidth="1"/>
    <col min="13583" max="13829" width="9.140625" style="634"/>
    <col min="13830" max="13830" width="12.5703125" style="634" customWidth="1"/>
    <col min="13831" max="13831" width="29" style="634" customWidth="1"/>
    <col min="13832" max="13832" width="6" style="634" customWidth="1"/>
    <col min="13833" max="13833" width="6.5703125" style="634" customWidth="1"/>
    <col min="13834" max="13834" width="11" style="634" customWidth="1"/>
    <col min="13835" max="13836" width="13.85546875" style="634" customWidth="1"/>
    <col min="13837" max="13837" width="13.42578125" style="634" customWidth="1"/>
    <col min="13838" max="13838" width="11.28515625" style="634" customWidth="1"/>
    <col min="13839" max="14085" width="9.140625" style="634"/>
    <col min="14086" max="14086" width="12.5703125" style="634" customWidth="1"/>
    <col min="14087" max="14087" width="29" style="634" customWidth="1"/>
    <col min="14088" max="14088" width="6" style="634" customWidth="1"/>
    <col min="14089" max="14089" width="6.5703125" style="634" customWidth="1"/>
    <col min="14090" max="14090" width="11" style="634" customWidth="1"/>
    <col min="14091" max="14092" width="13.85546875" style="634" customWidth="1"/>
    <col min="14093" max="14093" width="13.42578125" style="634" customWidth="1"/>
    <col min="14094" max="14094" width="11.28515625" style="634" customWidth="1"/>
    <col min="14095" max="14341" width="9.140625" style="634"/>
    <col min="14342" max="14342" width="12.5703125" style="634" customWidth="1"/>
    <col min="14343" max="14343" width="29" style="634" customWidth="1"/>
    <col min="14344" max="14344" width="6" style="634" customWidth="1"/>
    <col min="14345" max="14345" width="6.5703125" style="634" customWidth="1"/>
    <col min="14346" max="14346" width="11" style="634" customWidth="1"/>
    <col min="14347" max="14348" width="13.85546875" style="634" customWidth="1"/>
    <col min="14349" max="14349" width="13.42578125" style="634" customWidth="1"/>
    <col min="14350" max="14350" width="11.28515625" style="634" customWidth="1"/>
    <col min="14351" max="14597" width="9.140625" style="634"/>
    <col min="14598" max="14598" width="12.5703125" style="634" customWidth="1"/>
    <col min="14599" max="14599" width="29" style="634" customWidth="1"/>
    <col min="14600" max="14600" width="6" style="634" customWidth="1"/>
    <col min="14601" max="14601" width="6.5703125" style="634" customWidth="1"/>
    <col min="14602" max="14602" width="11" style="634" customWidth="1"/>
    <col min="14603" max="14604" width="13.85546875" style="634" customWidth="1"/>
    <col min="14605" max="14605" width="13.42578125" style="634" customWidth="1"/>
    <col min="14606" max="14606" width="11.28515625" style="634" customWidth="1"/>
    <col min="14607" max="14853" width="9.140625" style="634"/>
    <col min="14854" max="14854" width="12.5703125" style="634" customWidth="1"/>
    <col min="14855" max="14855" width="29" style="634" customWidth="1"/>
    <col min="14856" max="14856" width="6" style="634" customWidth="1"/>
    <col min="14857" max="14857" width="6.5703125" style="634" customWidth="1"/>
    <col min="14858" max="14858" width="11" style="634" customWidth="1"/>
    <col min="14859" max="14860" width="13.85546875" style="634" customWidth="1"/>
    <col min="14861" max="14861" width="13.42578125" style="634" customWidth="1"/>
    <col min="14862" max="14862" width="11.28515625" style="634" customWidth="1"/>
    <col min="14863" max="15109" width="9.140625" style="634"/>
    <col min="15110" max="15110" width="12.5703125" style="634" customWidth="1"/>
    <col min="15111" max="15111" width="29" style="634" customWidth="1"/>
    <col min="15112" max="15112" width="6" style="634" customWidth="1"/>
    <col min="15113" max="15113" width="6.5703125" style="634" customWidth="1"/>
    <col min="15114" max="15114" width="11" style="634" customWidth="1"/>
    <col min="15115" max="15116" width="13.85546875" style="634" customWidth="1"/>
    <col min="15117" max="15117" width="13.42578125" style="634" customWidth="1"/>
    <col min="15118" max="15118" width="11.28515625" style="634" customWidth="1"/>
    <col min="15119" max="15365" width="9.140625" style="634"/>
    <col min="15366" max="15366" width="12.5703125" style="634" customWidth="1"/>
    <col min="15367" max="15367" width="29" style="634" customWidth="1"/>
    <col min="15368" max="15368" width="6" style="634" customWidth="1"/>
    <col min="15369" max="15369" width="6.5703125" style="634" customWidth="1"/>
    <col min="15370" max="15370" width="11" style="634" customWidth="1"/>
    <col min="15371" max="15372" width="13.85546875" style="634" customWidth="1"/>
    <col min="15373" max="15373" width="13.42578125" style="634" customWidth="1"/>
    <col min="15374" max="15374" width="11.28515625" style="634" customWidth="1"/>
    <col min="15375" max="15621" width="9.140625" style="634"/>
    <col min="15622" max="15622" width="12.5703125" style="634" customWidth="1"/>
    <col min="15623" max="15623" width="29" style="634" customWidth="1"/>
    <col min="15624" max="15624" width="6" style="634" customWidth="1"/>
    <col min="15625" max="15625" width="6.5703125" style="634" customWidth="1"/>
    <col min="15626" max="15626" width="11" style="634" customWidth="1"/>
    <col min="15627" max="15628" width="13.85546875" style="634" customWidth="1"/>
    <col min="15629" max="15629" width="13.42578125" style="634" customWidth="1"/>
    <col min="15630" max="15630" width="11.28515625" style="634" customWidth="1"/>
    <col min="15631" max="15877" width="9.140625" style="634"/>
    <col min="15878" max="15878" width="12.5703125" style="634" customWidth="1"/>
    <col min="15879" max="15879" width="29" style="634" customWidth="1"/>
    <col min="15880" max="15880" width="6" style="634" customWidth="1"/>
    <col min="15881" max="15881" width="6.5703125" style="634" customWidth="1"/>
    <col min="15882" max="15882" width="11" style="634" customWidth="1"/>
    <col min="15883" max="15884" width="13.85546875" style="634" customWidth="1"/>
    <col min="15885" max="15885" width="13.42578125" style="634" customWidth="1"/>
    <col min="15886" max="15886" width="11.28515625" style="634" customWidth="1"/>
    <col min="15887" max="16133" width="9.140625" style="634"/>
    <col min="16134" max="16134" width="12.5703125" style="634" customWidth="1"/>
    <col min="16135" max="16135" width="29" style="634" customWidth="1"/>
    <col min="16136" max="16136" width="6" style="634" customWidth="1"/>
    <col min="16137" max="16137" width="6.5703125" style="634" customWidth="1"/>
    <col min="16138" max="16138" width="11" style="634" customWidth="1"/>
    <col min="16139" max="16140" width="13.85546875" style="634" customWidth="1"/>
    <col min="16141" max="16141" width="13.42578125" style="634" customWidth="1"/>
    <col min="16142" max="16142" width="11.28515625" style="634" customWidth="1"/>
    <col min="16143" max="16384" width="9.140625" style="634"/>
  </cols>
  <sheetData>
    <row r="1" spans="1:26">
      <c r="O1" s="1079"/>
      <c r="P1" s="1079"/>
      <c r="Q1" s="826"/>
      <c r="T1" s="827"/>
    </row>
    <row r="2" spans="1:26">
      <c r="K2" s="827"/>
      <c r="O2" s="826"/>
      <c r="P2" s="826"/>
      <c r="Q2" s="826"/>
      <c r="R2" s="826"/>
      <c r="S2" s="826"/>
      <c r="T2" s="826"/>
      <c r="W2" s="637"/>
    </row>
    <row r="3" spans="1:26">
      <c r="L3" s="828"/>
      <c r="M3" s="828"/>
      <c r="N3" s="637"/>
      <c r="O3" s="637"/>
      <c r="P3" s="637"/>
      <c r="Q3" s="637"/>
      <c r="R3" s="637"/>
      <c r="S3" s="637"/>
      <c r="T3" s="637"/>
      <c r="W3" s="637"/>
    </row>
    <row r="4" spans="1:26">
      <c r="L4" s="828"/>
      <c r="M4" s="828"/>
      <c r="N4" s="637"/>
      <c r="O4" s="637"/>
      <c r="P4" s="637"/>
      <c r="Q4" s="637"/>
      <c r="R4" s="637"/>
      <c r="S4" s="637"/>
      <c r="T4" s="637"/>
      <c r="W4" s="637"/>
    </row>
    <row r="5" spans="1:26">
      <c r="L5" s="829"/>
      <c r="M5" s="829"/>
      <c r="N5" s="637"/>
      <c r="O5" s="637"/>
      <c r="P5" s="637"/>
      <c r="Q5" s="637"/>
      <c r="R5" s="637"/>
      <c r="S5" s="637"/>
      <c r="T5" s="637"/>
      <c r="W5" s="637"/>
    </row>
    <row r="6" spans="1:26">
      <c r="L6" s="829"/>
      <c r="M6" s="829"/>
      <c r="N6" s="637"/>
      <c r="O6" s="637"/>
      <c r="P6" s="637"/>
      <c r="Q6" s="637"/>
      <c r="R6" s="637"/>
      <c r="S6" s="637"/>
      <c r="T6" s="637"/>
      <c r="W6" s="637"/>
    </row>
    <row r="7" spans="1:26">
      <c r="A7" s="1080" t="s">
        <v>620</v>
      </c>
      <c r="B7" s="1080"/>
      <c r="C7" s="1080"/>
      <c r="D7" s="1080"/>
      <c r="E7" s="1080"/>
      <c r="F7" s="1080"/>
      <c r="G7" s="638"/>
      <c r="H7" s="638"/>
      <c r="I7" s="638"/>
      <c r="L7" s="829"/>
      <c r="M7" s="829"/>
      <c r="N7" s="637"/>
      <c r="O7" s="637"/>
      <c r="P7" s="637"/>
      <c r="Q7" s="637"/>
      <c r="R7" s="637"/>
      <c r="S7" s="637"/>
      <c r="T7" s="637"/>
      <c r="W7" s="637"/>
    </row>
    <row r="8" spans="1:26">
      <c r="A8" s="1080" t="s">
        <v>621</v>
      </c>
      <c r="B8" s="1080"/>
      <c r="C8" s="1080"/>
      <c r="D8" s="1080"/>
      <c r="E8" s="1080"/>
      <c r="F8" s="1080"/>
      <c r="G8" s="638"/>
      <c r="H8" s="638"/>
      <c r="I8" s="638"/>
      <c r="L8" s="829"/>
      <c r="M8" s="829"/>
      <c r="N8" s="637"/>
      <c r="R8" s="637"/>
      <c r="S8" s="637"/>
      <c r="T8" s="637"/>
      <c r="W8" s="637"/>
    </row>
    <row r="9" spans="1:26" ht="15" customHeight="1">
      <c r="A9" s="1081" t="s">
        <v>1195</v>
      </c>
      <c r="B9" s="1081"/>
      <c r="C9" s="1081"/>
      <c r="D9" s="1081"/>
      <c r="E9" s="1081"/>
      <c r="F9" s="1081"/>
      <c r="G9" s="638"/>
      <c r="H9" s="638"/>
      <c r="I9" s="638"/>
      <c r="L9" s="830"/>
      <c r="M9" s="830"/>
      <c r="N9" s="637"/>
      <c r="O9" s="637"/>
      <c r="P9" s="637"/>
      <c r="Q9" s="830"/>
      <c r="R9" s="637"/>
      <c r="S9" s="637"/>
      <c r="T9" s="637"/>
      <c r="W9" s="637"/>
    </row>
    <row r="10" spans="1:26">
      <c r="A10" s="1075" t="s">
        <v>619</v>
      </c>
      <c r="B10" s="1075"/>
      <c r="C10" s="1075"/>
      <c r="D10" s="1075"/>
      <c r="E10" s="1075"/>
      <c r="F10" s="1075"/>
      <c r="G10" s="639"/>
      <c r="H10" s="639"/>
      <c r="I10" s="639"/>
      <c r="L10" s="830"/>
      <c r="M10" s="830"/>
      <c r="N10" s="637"/>
      <c r="O10" s="637"/>
      <c r="P10" s="637"/>
      <c r="Q10" s="830"/>
      <c r="R10" s="637"/>
      <c r="S10" s="830"/>
      <c r="T10" s="637"/>
      <c r="W10" s="637"/>
    </row>
    <row r="11" spans="1:26">
      <c r="A11" s="640" t="s">
        <v>622</v>
      </c>
      <c r="B11" s="641"/>
      <c r="C11" s="641"/>
      <c r="D11" s="642"/>
      <c r="E11" s="642"/>
      <c r="F11" s="643">
        <v>18590044.099999998</v>
      </c>
      <c r="G11" s="639"/>
      <c r="H11" s="639"/>
      <c r="I11" s="639"/>
      <c r="L11" s="830"/>
      <c r="M11" s="830"/>
      <c r="P11" s="637"/>
      <c r="Q11" s="830"/>
      <c r="R11" s="637"/>
      <c r="S11" s="830"/>
      <c r="T11" s="637"/>
      <c r="W11" s="637"/>
    </row>
    <row r="12" spans="1:26">
      <c r="A12" s="640" t="s">
        <v>623</v>
      </c>
      <c r="B12" s="641"/>
      <c r="C12" s="641"/>
      <c r="D12" s="642"/>
      <c r="E12" s="642"/>
      <c r="F12" s="643">
        <v>27026424.289999999</v>
      </c>
      <c r="G12" s="639"/>
      <c r="H12" s="639"/>
      <c r="I12" s="639"/>
      <c r="L12" s="830"/>
      <c r="M12" s="830"/>
      <c r="N12" s="637"/>
      <c r="O12" s="637"/>
      <c r="P12" s="637"/>
      <c r="Q12" s="830"/>
      <c r="R12" s="637"/>
      <c r="S12" s="830"/>
      <c r="T12" s="637"/>
      <c r="W12" s="637"/>
    </row>
    <row r="13" spans="1:26">
      <c r="A13" s="640" t="s">
        <v>624</v>
      </c>
      <c r="B13" s="641"/>
      <c r="C13" s="641"/>
      <c r="D13" s="642"/>
      <c r="E13" s="642"/>
      <c r="F13" s="643">
        <v>1863925.3</v>
      </c>
      <c r="G13" s="639"/>
      <c r="H13" s="639"/>
      <c r="I13" s="639"/>
      <c r="K13" s="637"/>
      <c r="L13" s="830"/>
      <c r="M13" s="830"/>
      <c r="N13" s="637"/>
      <c r="O13" s="637"/>
      <c r="P13" s="637"/>
      <c r="Q13" s="830"/>
      <c r="R13" s="637"/>
      <c r="S13" s="830"/>
      <c r="T13" s="637"/>
      <c r="W13" s="637"/>
      <c r="Z13" s="637"/>
    </row>
    <row r="14" spans="1:26">
      <c r="A14" s="640" t="s">
        <v>625</v>
      </c>
      <c r="B14" s="641"/>
      <c r="C14" s="641"/>
      <c r="D14" s="642"/>
      <c r="E14" s="642"/>
      <c r="F14" s="643">
        <v>1500000</v>
      </c>
      <c r="G14" s="639"/>
      <c r="H14" s="639"/>
      <c r="I14" s="639"/>
      <c r="L14" s="830"/>
      <c r="M14" s="830"/>
      <c r="N14" s="637"/>
      <c r="O14" s="637"/>
      <c r="P14" s="637"/>
      <c r="Q14" s="830"/>
      <c r="R14" s="637"/>
      <c r="S14" s="830"/>
      <c r="T14" s="637"/>
      <c r="W14" s="637"/>
    </row>
    <row r="15" spans="1:26" ht="13.5" thickBot="1">
      <c r="A15" s="644" t="s">
        <v>626</v>
      </c>
      <c r="B15" s="641"/>
      <c r="C15" s="641"/>
      <c r="D15" s="642"/>
      <c r="E15" s="642"/>
      <c r="F15" s="645">
        <f>SUM(F11:F14)</f>
        <v>48980393.689999998</v>
      </c>
      <c r="G15" s="715"/>
      <c r="H15" s="646"/>
      <c r="I15" s="639"/>
      <c r="L15" s="830"/>
      <c r="M15" s="830"/>
      <c r="N15" s="637"/>
      <c r="O15" s="637"/>
      <c r="P15" s="637"/>
      <c r="Q15" s="830"/>
      <c r="R15" s="637"/>
      <c r="S15" s="830"/>
      <c r="T15" s="637"/>
      <c r="W15" s="637"/>
    </row>
    <row r="16" spans="1:26" ht="13.5" thickTop="1">
      <c r="A16" s="1076" t="s">
        <v>627</v>
      </c>
      <c r="B16" s="1076"/>
      <c r="C16" s="1076"/>
      <c r="D16" s="1076"/>
      <c r="E16" s="1076"/>
      <c r="F16" s="1076"/>
      <c r="G16" s="639"/>
      <c r="H16" s="639"/>
      <c r="I16" s="639"/>
      <c r="L16" s="828"/>
      <c r="M16" s="828"/>
      <c r="N16" s="637"/>
      <c r="O16" s="637"/>
      <c r="P16" s="637"/>
      <c r="Q16" s="830"/>
      <c r="R16" s="637"/>
      <c r="S16" s="830"/>
      <c r="T16" s="637"/>
      <c r="W16" s="637"/>
    </row>
    <row r="17" spans="1:23">
      <c r="A17" s="644" t="s">
        <v>628</v>
      </c>
      <c r="B17" s="641"/>
      <c r="C17" s="641"/>
      <c r="D17" s="642"/>
      <c r="E17" s="642"/>
      <c r="F17" s="642"/>
      <c r="G17" s="642"/>
      <c r="H17" s="642"/>
      <c r="I17" s="642"/>
      <c r="L17" s="830"/>
      <c r="M17" s="830"/>
      <c r="N17" s="637"/>
      <c r="O17" s="637"/>
      <c r="P17" s="637"/>
      <c r="Q17" s="830"/>
      <c r="R17" s="637"/>
      <c r="S17" s="830"/>
      <c r="T17" s="637"/>
      <c r="W17" s="637"/>
    </row>
    <row r="18" spans="1:23">
      <c r="A18" s="640" t="s">
        <v>629</v>
      </c>
      <c r="B18" s="640" t="s">
        <v>630</v>
      </c>
      <c r="C18" s="641"/>
      <c r="D18" s="642"/>
      <c r="E18" s="637">
        <v>15839506.84</v>
      </c>
      <c r="F18" s="642"/>
      <c r="G18" s="642"/>
      <c r="H18" s="642"/>
      <c r="I18" s="642"/>
      <c r="K18" s="637"/>
      <c r="L18" s="831"/>
      <c r="M18" s="831"/>
      <c r="N18" s="637"/>
      <c r="O18" s="637"/>
      <c r="P18" s="637"/>
      <c r="Q18" s="830"/>
      <c r="R18" s="637"/>
      <c r="S18" s="830"/>
      <c r="T18" s="637"/>
      <c r="W18" s="832"/>
    </row>
    <row r="19" spans="1:23">
      <c r="A19" s="640" t="s">
        <v>631</v>
      </c>
      <c r="B19" s="640" t="s">
        <v>632</v>
      </c>
      <c r="C19" s="641"/>
      <c r="D19" s="642"/>
      <c r="E19" s="637">
        <v>416725.39</v>
      </c>
      <c r="F19" s="642"/>
      <c r="G19" s="642"/>
      <c r="H19" s="642"/>
      <c r="I19" s="642"/>
      <c r="L19" s="827"/>
      <c r="M19" s="827"/>
      <c r="O19" s="637"/>
      <c r="P19" s="637"/>
      <c r="Q19" s="830"/>
      <c r="R19" s="637"/>
      <c r="S19" s="830"/>
      <c r="T19" s="637"/>
      <c r="W19" s="637"/>
    </row>
    <row r="20" spans="1:23">
      <c r="A20" s="640" t="s">
        <v>633</v>
      </c>
      <c r="B20" s="640" t="s">
        <v>634</v>
      </c>
      <c r="C20" s="641"/>
      <c r="D20" s="642"/>
      <c r="E20" s="637">
        <v>1732481.22</v>
      </c>
      <c r="F20" s="642"/>
      <c r="G20" s="642"/>
      <c r="H20" s="642"/>
      <c r="I20" s="642"/>
      <c r="L20" s="637"/>
      <c r="M20" s="637"/>
      <c r="N20" s="832"/>
      <c r="O20" s="832"/>
      <c r="P20" s="832"/>
      <c r="Q20" s="832"/>
      <c r="R20" s="832"/>
      <c r="S20" s="637"/>
      <c r="T20" s="832"/>
      <c r="W20" s="637"/>
    </row>
    <row r="21" spans="1:23">
      <c r="A21" s="640" t="s">
        <v>635</v>
      </c>
      <c r="B21" s="640" t="s">
        <v>636</v>
      </c>
      <c r="C21" s="641"/>
      <c r="D21" s="642"/>
      <c r="E21" s="637">
        <v>0</v>
      </c>
      <c r="F21" s="642"/>
      <c r="G21" s="642"/>
      <c r="H21" s="642"/>
      <c r="I21" s="642"/>
      <c r="L21" s="637"/>
      <c r="M21" s="637"/>
      <c r="N21" s="712"/>
      <c r="W21" s="637"/>
    </row>
    <row r="22" spans="1:23">
      <c r="A22" s="640" t="s">
        <v>637</v>
      </c>
      <c r="B22" s="640" t="s">
        <v>638</v>
      </c>
      <c r="C22" s="641"/>
      <c r="D22" s="642"/>
      <c r="E22" s="648">
        <v>0</v>
      </c>
      <c r="F22" s="642"/>
      <c r="G22" s="642"/>
      <c r="H22" s="642"/>
      <c r="I22" s="642"/>
      <c r="N22" s="637"/>
      <c r="R22" s="637"/>
      <c r="W22" s="637"/>
    </row>
    <row r="23" spans="1:23" ht="13.5" thickBot="1">
      <c r="A23" s="640" t="s">
        <v>639</v>
      </c>
      <c r="B23" s="640" t="s">
        <v>640</v>
      </c>
      <c r="C23" s="641"/>
      <c r="D23" s="642"/>
      <c r="E23" s="643">
        <v>0</v>
      </c>
      <c r="F23" s="642"/>
      <c r="G23" s="642"/>
      <c r="H23" s="642"/>
      <c r="I23" s="642"/>
      <c r="N23" s="637"/>
      <c r="W23" s="637"/>
    </row>
    <row r="24" spans="1:23" ht="13.5" thickBot="1">
      <c r="A24" s="640" t="s">
        <v>641</v>
      </c>
      <c r="B24" s="640" t="s">
        <v>642</v>
      </c>
      <c r="C24" s="641"/>
      <c r="D24" s="642"/>
      <c r="E24" s="643">
        <v>0</v>
      </c>
      <c r="F24" s="642"/>
      <c r="G24" s="642"/>
      <c r="H24" s="642"/>
      <c r="I24" s="642"/>
      <c r="N24" s="637"/>
      <c r="R24" s="833"/>
      <c r="S24" s="834"/>
      <c r="T24" s="835"/>
    </row>
    <row r="25" spans="1:23" ht="13.5" thickBot="1">
      <c r="A25" s="641"/>
      <c r="B25" s="641"/>
      <c r="C25" s="641"/>
      <c r="D25" s="642"/>
      <c r="E25" s="649">
        <v>17988713.449999999</v>
      </c>
      <c r="F25" s="642"/>
      <c r="G25" s="642"/>
      <c r="H25" s="642"/>
      <c r="I25" s="642"/>
      <c r="N25" s="637"/>
    </row>
    <row r="26" spans="1:23" ht="13.5" thickTop="1">
      <c r="A26" s="644" t="s">
        <v>643</v>
      </c>
      <c r="B26" s="641"/>
      <c r="C26" s="641"/>
      <c r="D26" s="642"/>
      <c r="E26" s="643"/>
      <c r="F26" s="642"/>
      <c r="G26" s="642"/>
      <c r="H26" s="642"/>
      <c r="I26" s="642"/>
      <c r="N26" s="637"/>
    </row>
    <row r="27" spans="1:23">
      <c r="A27" s="640" t="s">
        <v>629</v>
      </c>
      <c r="B27" s="640" t="s">
        <v>630</v>
      </c>
      <c r="C27" s="641"/>
      <c r="D27" s="642"/>
      <c r="E27" s="643">
        <v>7743461.21</v>
      </c>
      <c r="F27" s="642"/>
      <c r="G27" s="642"/>
      <c r="H27" s="642"/>
      <c r="I27" s="642"/>
      <c r="K27" s="637"/>
      <c r="N27" s="637"/>
      <c r="W27" s="637"/>
    </row>
    <row r="28" spans="1:23">
      <c r="A28" s="640" t="s">
        <v>631</v>
      </c>
      <c r="B28" s="640" t="s">
        <v>632</v>
      </c>
      <c r="C28" s="641"/>
      <c r="D28" s="642"/>
      <c r="E28" s="643">
        <v>669286.29</v>
      </c>
      <c r="F28" s="642"/>
      <c r="G28" s="642"/>
      <c r="H28" s="642"/>
      <c r="I28" s="642"/>
      <c r="J28" s="643"/>
      <c r="N28" s="637"/>
      <c r="R28" s="637"/>
      <c r="S28" s="637"/>
      <c r="U28" s="637"/>
    </row>
    <row r="29" spans="1:23">
      <c r="A29" s="640" t="s">
        <v>633</v>
      </c>
      <c r="B29" s="640" t="s">
        <v>634</v>
      </c>
      <c r="C29" s="641"/>
      <c r="D29" s="642"/>
      <c r="E29" s="643">
        <v>1325798.51</v>
      </c>
      <c r="F29" s="642"/>
      <c r="G29" s="642"/>
      <c r="H29" s="642"/>
      <c r="I29" s="642"/>
      <c r="J29" s="643"/>
      <c r="N29" s="637"/>
    </row>
    <row r="30" spans="1:23">
      <c r="A30" s="640" t="s">
        <v>635</v>
      </c>
      <c r="B30" s="640" t="s">
        <v>636</v>
      </c>
      <c r="C30" s="641"/>
      <c r="D30" s="642"/>
      <c r="E30" s="643">
        <v>375596</v>
      </c>
      <c r="F30" s="642"/>
      <c r="G30" s="642"/>
      <c r="H30" s="642"/>
      <c r="I30" s="642"/>
      <c r="J30" s="643"/>
      <c r="K30" s="643"/>
      <c r="R30" s="637"/>
      <c r="S30" s="637"/>
    </row>
    <row r="31" spans="1:23">
      <c r="A31" s="640" t="s">
        <v>637</v>
      </c>
      <c r="B31" s="640" t="s">
        <v>638</v>
      </c>
      <c r="C31" s="641"/>
      <c r="D31" s="642"/>
      <c r="E31" s="643">
        <v>1862988.3</v>
      </c>
      <c r="F31" s="642"/>
      <c r="G31" s="642"/>
      <c r="H31" s="642"/>
      <c r="I31" s="642"/>
      <c r="J31" s="643"/>
      <c r="K31" s="643"/>
      <c r="N31" s="637"/>
      <c r="R31" s="637"/>
      <c r="S31" s="637"/>
    </row>
    <row r="32" spans="1:23">
      <c r="A32" s="640" t="s">
        <v>639</v>
      </c>
      <c r="B32" s="640" t="s">
        <v>640</v>
      </c>
      <c r="C32" s="641"/>
      <c r="D32" s="642"/>
      <c r="E32" s="643">
        <v>15266613.23</v>
      </c>
      <c r="F32" s="642"/>
      <c r="G32" s="642"/>
      <c r="H32" s="642"/>
      <c r="I32" s="642"/>
      <c r="J32" s="643"/>
      <c r="K32" s="643"/>
      <c r="N32" s="637"/>
      <c r="W32" s="637"/>
    </row>
    <row r="33" spans="1:23">
      <c r="A33" s="640" t="s">
        <v>641</v>
      </c>
      <c r="B33" s="640" t="s">
        <v>642</v>
      </c>
      <c r="C33" s="641"/>
      <c r="D33" s="642"/>
      <c r="E33" s="643">
        <v>0</v>
      </c>
      <c r="F33" s="642"/>
      <c r="G33" s="642"/>
      <c r="H33" s="642"/>
      <c r="I33" s="642"/>
      <c r="J33" s="643"/>
      <c r="K33" s="643"/>
      <c r="N33" s="637"/>
      <c r="R33" s="637"/>
      <c r="S33" s="637"/>
      <c r="W33" s="637"/>
    </row>
    <row r="34" spans="1:23" ht="13.5" thickBot="1">
      <c r="A34" s="641"/>
      <c r="B34" s="641"/>
      <c r="C34" s="641"/>
      <c r="D34" s="642"/>
      <c r="E34" s="650">
        <v>27243743.539999999</v>
      </c>
      <c r="F34" s="642"/>
      <c r="G34" s="642"/>
      <c r="H34" s="642"/>
      <c r="I34" s="642"/>
      <c r="J34" s="643"/>
      <c r="N34" s="637"/>
    </row>
    <row r="35" spans="1:23" ht="13.5" thickTop="1">
      <c r="A35" s="644" t="s">
        <v>644</v>
      </c>
      <c r="B35" s="641"/>
      <c r="C35" s="641"/>
      <c r="D35" s="642"/>
      <c r="E35" s="643"/>
      <c r="F35" s="643"/>
      <c r="G35" s="643"/>
      <c r="H35" s="643"/>
      <c r="I35" s="643"/>
      <c r="N35" s="637"/>
    </row>
    <row r="36" spans="1:23">
      <c r="A36" s="640" t="s">
        <v>629</v>
      </c>
      <c r="B36" s="640" t="s">
        <v>630</v>
      </c>
      <c r="C36" s="641"/>
      <c r="D36" s="642"/>
      <c r="E36" s="643">
        <v>51233.120000000003</v>
      </c>
      <c r="F36" s="643"/>
      <c r="G36" s="643"/>
      <c r="H36" s="643"/>
      <c r="I36" s="643"/>
      <c r="N36" s="637"/>
    </row>
    <row r="37" spans="1:23">
      <c r="A37" s="640" t="s">
        <v>631</v>
      </c>
      <c r="B37" s="640" t="s">
        <v>632</v>
      </c>
      <c r="C37" s="641"/>
      <c r="D37" s="642"/>
      <c r="E37" s="643">
        <v>41967.51</v>
      </c>
      <c r="F37" s="643"/>
      <c r="G37" s="643"/>
      <c r="H37" s="643"/>
      <c r="I37" s="643"/>
      <c r="N37" s="637"/>
    </row>
    <row r="38" spans="1:23">
      <c r="A38" s="640" t="s">
        <v>633</v>
      </c>
      <c r="B38" s="640" t="s">
        <v>634</v>
      </c>
      <c r="C38" s="641"/>
      <c r="D38" s="642"/>
      <c r="E38" s="642">
        <v>760046.03</v>
      </c>
      <c r="F38" s="643"/>
      <c r="G38" s="643"/>
      <c r="H38" s="643"/>
      <c r="I38" s="643"/>
    </row>
    <row r="39" spans="1:23">
      <c r="A39" s="640" t="s">
        <v>635</v>
      </c>
      <c r="B39" s="640" t="s">
        <v>636</v>
      </c>
      <c r="C39" s="641"/>
      <c r="D39" s="642"/>
      <c r="E39" s="642">
        <v>141400</v>
      </c>
      <c r="F39" s="642"/>
      <c r="G39" s="642"/>
      <c r="H39" s="642"/>
      <c r="I39" s="642"/>
      <c r="N39" s="832"/>
      <c r="O39" s="832"/>
      <c r="P39" s="832"/>
      <c r="Q39" s="832"/>
    </row>
    <row r="40" spans="1:23">
      <c r="A40" s="651" t="s">
        <v>637</v>
      </c>
      <c r="B40" s="640" t="s">
        <v>638</v>
      </c>
      <c r="C40" s="641"/>
      <c r="D40" s="642"/>
      <c r="E40" s="642"/>
      <c r="F40" s="642"/>
      <c r="G40" s="642"/>
      <c r="H40" s="642"/>
      <c r="I40" s="642"/>
    </row>
    <row r="41" spans="1:23">
      <c r="A41" s="651" t="s">
        <v>639</v>
      </c>
      <c r="B41" s="640" t="s">
        <v>640</v>
      </c>
      <c r="C41" s="641"/>
      <c r="D41" s="642"/>
      <c r="E41" s="642">
        <v>0</v>
      </c>
      <c r="F41" s="642"/>
      <c r="G41" s="642"/>
      <c r="H41" s="642"/>
      <c r="I41" s="642"/>
    </row>
    <row r="42" spans="1:23">
      <c r="A42" s="651" t="s">
        <v>641</v>
      </c>
      <c r="B42" s="640" t="s">
        <v>642</v>
      </c>
      <c r="C42" s="641"/>
      <c r="D42" s="642"/>
      <c r="E42" s="642">
        <v>0</v>
      </c>
      <c r="F42" s="642"/>
      <c r="G42" s="642"/>
      <c r="H42" s="642"/>
      <c r="I42" s="642"/>
    </row>
    <row r="43" spans="1:23" ht="13.5" thickBot="1">
      <c r="A43" s="651"/>
      <c r="B43" s="640"/>
      <c r="C43" s="641"/>
      <c r="D43" s="642"/>
      <c r="E43" s="650">
        <v>994646.66</v>
      </c>
      <c r="F43" s="642"/>
      <c r="G43" s="642"/>
      <c r="H43" s="642"/>
      <c r="I43" s="642"/>
      <c r="K43" s="637"/>
    </row>
    <row r="44" spans="1:23" ht="13.5" thickTop="1">
      <c r="A44" s="651"/>
      <c r="B44" s="640"/>
      <c r="C44" s="641"/>
      <c r="D44" s="642"/>
      <c r="E44" s="689"/>
      <c r="F44" s="642"/>
      <c r="G44" s="642"/>
      <c r="H44" s="642"/>
      <c r="I44" s="642"/>
    </row>
    <row r="45" spans="1:23">
      <c r="A45" s="644" t="s">
        <v>853</v>
      </c>
      <c r="B45" s="641"/>
      <c r="C45" s="641"/>
      <c r="D45" s="642"/>
      <c r="E45" s="689"/>
      <c r="F45" s="642"/>
      <c r="G45" s="642"/>
      <c r="H45" s="642"/>
      <c r="I45" s="642"/>
    </row>
    <row r="46" spans="1:23" ht="13.5" thickBot="1">
      <c r="A46" s="651" t="s">
        <v>637</v>
      </c>
      <c r="B46" s="640" t="s">
        <v>638</v>
      </c>
      <c r="C46" s="641"/>
      <c r="D46" s="642"/>
      <c r="E46" s="650">
        <v>900684.07</v>
      </c>
      <c r="F46" s="642"/>
      <c r="G46" s="642"/>
      <c r="H46" s="642"/>
      <c r="I46" s="642"/>
    </row>
    <row r="47" spans="1:23" ht="13.5" thickTop="1">
      <c r="A47" s="652"/>
      <c r="B47" s="641"/>
      <c r="C47" s="641"/>
      <c r="D47" s="642"/>
      <c r="E47" s="642"/>
      <c r="F47" s="642"/>
      <c r="G47" s="642"/>
      <c r="H47" s="642"/>
      <c r="I47" s="642"/>
    </row>
    <row r="48" spans="1:23">
      <c r="A48" s="653"/>
      <c r="B48" s="641"/>
      <c r="C48" s="641"/>
      <c r="D48" s="642"/>
      <c r="E48" s="642"/>
      <c r="F48" s="654">
        <f>+E25+E34+E43+E46</f>
        <v>47127787.719999991</v>
      </c>
      <c r="G48" s="689"/>
      <c r="H48" s="647"/>
      <c r="I48" s="655"/>
      <c r="J48" s="836"/>
    </row>
    <row r="49" spans="1:18" ht="13.5" thickBot="1">
      <c r="A49" s="1077" t="s">
        <v>645</v>
      </c>
      <c r="B49" s="1078"/>
      <c r="C49" s="1078"/>
      <c r="D49" s="1078"/>
      <c r="E49" s="1078"/>
      <c r="F49" s="656">
        <f>+F15-F48</f>
        <v>1852605.9700000063</v>
      </c>
      <c r="G49" s="657"/>
      <c r="H49" s="657"/>
      <c r="I49" s="657"/>
    </row>
    <row r="50" spans="1:18" ht="13.5" thickTop="1">
      <c r="B50" s="641"/>
      <c r="C50" s="641"/>
      <c r="D50" s="641"/>
      <c r="E50" s="641"/>
      <c r="F50" s="641"/>
      <c r="G50" s="641"/>
      <c r="H50" s="641"/>
      <c r="I50" s="641"/>
    </row>
    <row r="51" spans="1:18">
      <c r="A51" s="640"/>
      <c r="B51" s="644" t="s">
        <v>762</v>
      </c>
      <c r="C51" s="644"/>
      <c r="D51" s="658"/>
      <c r="E51" s="659">
        <v>1852605.9700000063</v>
      </c>
      <c r="F51" s="641"/>
      <c r="G51" s="641"/>
      <c r="H51" s="641"/>
      <c r="I51" s="641"/>
    </row>
    <row r="52" spans="1:18">
      <c r="A52" s="660" t="s">
        <v>763</v>
      </c>
      <c r="B52" s="640" t="s">
        <v>764</v>
      </c>
      <c r="C52" s="640"/>
      <c r="D52" s="661"/>
      <c r="E52" s="636">
        <v>425682.28</v>
      </c>
      <c r="F52" s="713"/>
      <c r="G52" s="641"/>
      <c r="H52" s="641"/>
      <c r="I52" s="641"/>
      <c r="R52" s="637"/>
    </row>
    <row r="53" spans="1:18">
      <c r="A53" s="660" t="s">
        <v>765</v>
      </c>
      <c r="B53" s="640" t="s">
        <v>776</v>
      </c>
      <c r="C53" s="640"/>
      <c r="D53" s="661"/>
      <c r="E53" s="636">
        <v>1146222.27</v>
      </c>
      <c r="F53" s="714"/>
      <c r="G53" s="641"/>
      <c r="H53" s="641"/>
      <c r="I53" s="641"/>
    </row>
    <row r="54" spans="1:18">
      <c r="A54" s="663" t="s">
        <v>763</v>
      </c>
      <c r="B54" s="664" t="s">
        <v>775</v>
      </c>
      <c r="C54" s="664"/>
      <c r="D54" s="661"/>
      <c r="E54" s="636">
        <v>13003388.85</v>
      </c>
      <c r="F54" s="714"/>
      <c r="G54" s="641"/>
      <c r="H54" s="641"/>
      <c r="I54" s="666"/>
      <c r="J54" s="836"/>
    </row>
    <row r="55" spans="1:18">
      <c r="A55" s="663" t="s">
        <v>763</v>
      </c>
      <c r="B55" s="664" t="s">
        <v>772</v>
      </c>
      <c r="C55" s="664"/>
      <c r="D55" s="661"/>
      <c r="E55" s="636">
        <v>14319.99</v>
      </c>
      <c r="F55" s="714"/>
      <c r="G55" s="641"/>
      <c r="H55" s="641"/>
      <c r="I55" s="666"/>
      <c r="J55" s="637"/>
    </row>
    <row r="56" spans="1:18">
      <c r="A56" s="663" t="s">
        <v>763</v>
      </c>
      <c r="B56" s="664" t="s">
        <v>773</v>
      </c>
      <c r="C56" s="664"/>
      <c r="D56" s="661"/>
      <c r="E56" s="636">
        <v>1472201.88</v>
      </c>
      <c r="F56" s="714"/>
      <c r="G56" s="666"/>
      <c r="H56" s="641"/>
      <c r="I56" s="666"/>
    </row>
    <row r="57" spans="1:18">
      <c r="A57" s="663" t="s">
        <v>766</v>
      </c>
      <c r="B57" s="664" t="s">
        <v>855</v>
      </c>
      <c r="C57" s="664"/>
      <c r="D57" s="661"/>
      <c r="E57" s="636">
        <v>11560.9</v>
      </c>
      <c r="F57" s="714"/>
      <c r="G57" s="666"/>
      <c r="H57" s="641"/>
      <c r="I57" s="641"/>
    </row>
    <row r="58" spans="1:18">
      <c r="A58" s="663" t="s">
        <v>766</v>
      </c>
      <c r="B58" s="664" t="s">
        <v>908</v>
      </c>
      <c r="C58" s="664"/>
      <c r="D58" s="661"/>
      <c r="E58" s="636">
        <v>1162313.82</v>
      </c>
      <c r="F58" s="665"/>
      <c r="G58" s="641"/>
      <c r="H58" s="641"/>
      <c r="I58" s="641"/>
    </row>
    <row r="59" spans="1:18">
      <c r="A59" s="663" t="s">
        <v>766</v>
      </c>
      <c r="B59" s="664" t="s">
        <v>788</v>
      </c>
      <c r="C59" s="664"/>
      <c r="D59" s="661"/>
      <c r="E59" s="636">
        <v>552768</v>
      </c>
      <c r="F59" s="665"/>
      <c r="G59" s="641"/>
      <c r="H59" s="641"/>
      <c r="I59" s="641"/>
    </row>
    <row r="60" spans="1:18">
      <c r="A60" s="663" t="s">
        <v>766</v>
      </c>
      <c r="B60" s="664" t="s">
        <v>774</v>
      </c>
      <c r="C60" s="664"/>
      <c r="D60" s="661"/>
      <c r="E60" s="636">
        <v>15402958.809999999</v>
      </c>
      <c r="F60" s="665"/>
      <c r="G60" s="667"/>
      <c r="H60" s="667"/>
      <c r="I60" s="641"/>
    </row>
    <row r="61" spans="1:18">
      <c r="A61" s="663" t="s">
        <v>767</v>
      </c>
      <c r="B61" s="664" t="s">
        <v>768</v>
      </c>
      <c r="C61" s="664"/>
      <c r="D61" s="661"/>
      <c r="E61" s="636">
        <v>0</v>
      </c>
      <c r="F61" s="665"/>
      <c r="G61" s="641"/>
      <c r="H61" s="641"/>
      <c r="I61" s="641"/>
    </row>
    <row r="62" spans="1:18">
      <c r="A62" s="663" t="s">
        <v>852</v>
      </c>
      <c r="B62" s="664" t="s">
        <v>854</v>
      </c>
      <c r="C62" s="664"/>
      <c r="D62" s="661"/>
      <c r="E62" s="636">
        <v>900684.07</v>
      </c>
      <c r="F62" s="665"/>
      <c r="G62" s="641"/>
      <c r="H62" s="641"/>
      <c r="I62" s="641"/>
    </row>
    <row r="63" spans="1:18">
      <c r="A63" s="660" t="s">
        <v>766</v>
      </c>
      <c r="B63" s="640" t="s">
        <v>769</v>
      </c>
      <c r="C63" s="640"/>
      <c r="D63" s="661"/>
      <c r="E63" s="636">
        <v>0.9</v>
      </c>
      <c r="F63" s="665"/>
      <c r="G63" s="576"/>
      <c r="H63" s="666"/>
      <c r="I63" s="666"/>
    </row>
    <row r="64" spans="1:18">
      <c r="A64" s="668" t="s">
        <v>770</v>
      </c>
      <c r="B64" s="644" t="s">
        <v>771</v>
      </c>
      <c r="C64" s="644"/>
      <c r="D64" s="669"/>
      <c r="E64" s="659">
        <f>+E51-E52-E53-E54-E55-E56+E57+E58+E59+E60+E61+E63+E62</f>
        <v>3821077.2000000058</v>
      </c>
      <c r="F64" s="799"/>
      <c r="G64" s="662"/>
      <c r="H64" s="690"/>
      <c r="I64" s="641"/>
    </row>
    <row r="65" spans="1:11">
      <c r="B65" s="641"/>
      <c r="C65" s="641"/>
      <c r="D65" s="641"/>
      <c r="E65" s="641"/>
      <c r="F65" s="641"/>
      <c r="G65" s="666"/>
      <c r="H65" s="641"/>
      <c r="I65" s="641"/>
    </row>
    <row r="66" spans="1:11">
      <c r="A66" s="668"/>
      <c r="B66" s="644"/>
      <c r="C66" s="644"/>
      <c r="D66" s="669"/>
      <c r="E66" s="670"/>
      <c r="F66" s="671"/>
      <c r="G66" s="671"/>
      <c r="H66" s="671"/>
      <c r="I66" s="671"/>
    </row>
    <row r="67" spans="1:11">
      <c r="A67" s="549" t="s">
        <v>646</v>
      </c>
      <c r="B67" s="644"/>
      <c r="C67" s="644"/>
      <c r="D67" s="669"/>
      <c r="E67" s="670"/>
      <c r="F67" s="671"/>
      <c r="G67" s="671"/>
      <c r="H67" s="671"/>
      <c r="I67" s="671"/>
    </row>
    <row r="68" spans="1:11">
      <c r="A68" s="549" t="s">
        <v>647</v>
      </c>
      <c r="B68" s="644"/>
      <c r="C68" s="644"/>
      <c r="D68" s="669"/>
      <c r="E68" s="670"/>
      <c r="F68" s="671"/>
      <c r="G68" s="671"/>
      <c r="H68" s="671"/>
      <c r="I68" s="671"/>
      <c r="K68" s="637"/>
    </row>
    <row r="69" spans="1:11">
      <c r="A69" s="668"/>
      <c r="B69" s="644"/>
      <c r="C69" s="644"/>
      <c r="D69" s="669"/>
      <c r="E69" s="670"/>
      <c r="F69" s="671"/>
      <c r="G69" s="671"/>
      <c r="H69" s="671"/>
      <c r="I69" s="671"/>
      <c r="K69" s="637"/>
    </row>
    <row r="70" spans="1:11">
      <c r="A70" s="265"/>
      <c r="B70" s="265"/>
      <c r="C70" s="265"/>
      <c r="D70" s="265"/>
      <c r="E70" s="265"/>
      <c r="F70" s="265"/>
      <c r="G70" s="265"/>
      <c r="H70" s="265"/>
      <c r="I70" s="265"/>
    </row>
    <row r="71" spans="1:11">
      <c r="A71" s="671" t="s">
        <v>649</v>
      </c>
      <c r="B71" s="671"/>
      <c r="C71" s="671"/>
      <c r="D71" s="671"/>
      <c r="E71" s="671"/>
      <c r="F71" s="671" t="s">
        <v>650</v>
      </c>
      <c r="G71" s="671"/>
      <c r="H71" s="671"/>
      <c r="I71" s="671"/>
    </row>
    <row r="72" spans="1:11">
      <c r="A72" s="671" t="s">
        <v>648</v>
      </c>
      <c r="B72" s="671"/>
      <c r="C72" s="671"/>
      <c r="D72" s="671"/>
      <c r="E72" s="671"/>
      <c r="F72" s="671" t="s">
        <v>651</v>
      </c>
      <c r="G72" s="671"/>
      <c r="H72" s="671"/>
      <c r="I72" s="671"/>
    </row>
    <row r="74" spans="1:11">
      <c r="F74" s="671"/>
      <c r="G74" s="671"/>
      <c r="H74" s="671"/>
      <c r="I74" s="671"/>
    </row>
    <row r="75" spans="1:11">
      <c r="F75" s="671"/>
      <c r="G75" s="671"/>
      <c r="H75" s="671"/>
      <c r="I75" s="671"/>
    </row>
    <row r="77" spans="1:11">
      <c r="E77" s="672"/>
    </row>
    <row r="79" spans="1:11">
      <c r="H79" s="635">
        <v>3</v>
      </c>
    </row>
  </sheetData>
  <mergeCells count="7">
    <mergeCell ref="A10:F10"/>
    <mergeCell ref="A16:F16"/>
    <mergeCell ref="A49:E49"/>
    <mergeCell ref="O1:P1"/>
    <mergeCell ref="A7:F7"/>
    <mergeCell ref="A8:F8"/>
    <mergeCell ref="A9:F9"/>
  </mergeCells>
  <pageMargins left="0.70866141732283472" right="0.70866141732283472" top="0.74803149606299213" bottom="0.74803149606299213" header="0.31496062992125984" footer="0.31496062992125984"/>
  <pageSetup scale="7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2"/>
  <sheetViews>
    <sheetView zoomScale="90" zoomScaleNormal="90" workbookViewId="0">
      <selection activeCell="F264" sqref="F264"/>
    </sheetView>
  </sheetViews>
  <sheetFormatPr baseColWidth="10" defaultColWidth="9.140625" defaultRowHeight="12.75"/>
  <cols>
    <col min="1" max="1" width="42.140625" style="27" customWidth="1"/>
    <col min="2" max="2" width="16.7109375" style="27" customWidth="1"/>
    <col min="3" max="4" width="15.42578125" style="27" bestFit="1" customWidth="1"/>
    <col min="5" max="5" width="15.140625" style="27" bestFit="1" customWidth="1"/>
    <col min="6" max="6" width="14.42578125" style="27" customWidth="1"/>
    <col min="7" max="256" width="9.140625" style="27"/>
    <col min="257" max="257" width="34.7109375" style="27" customWidth="1"/>
    <col min="258" max="258" width="15.28515625" style="27" customWidth="1"/>
    <col min="259" max="260" width="14.28515625" style="27" bestFit="1" customWidth="1"/>
    <col min="261" max="261" width="15" style="27" bestFit="1" customWidth="1"/>
    <col min="262" max="262" width="14.42578125" style="27" customWidth="1"/>
    <col min="263" max="512" width="9.140625" style="27"/>
    <col min="513" max="513" width="34.7109375" style="27" customWidth="1"/>
    <col min="514" max="514" width="15.28515625" style="27" customWidth="1"/>
    <col min="515" max="516" width="14.28515625" style="27" bestFit="1" customWidth="1"/>
    <col min="517" max="517" width="15" style="27" bestFit="1" customWidth="1"/>
    <col min="518" max="518" width="14.42578125" style="27" customWidth="1"/>
    <col min="519" max="768" width="9.140625" style="27"/>
    <col min="769" max="769" width="34.7109375" style="27" customWidth="1"/>
    <col min="770" max="770" width="15.28515625" style="27" customWidth="1"/>
    <col min="771" max="772" width="14.28515625" style="27" bestFit="1" customWidth="1"/>
    <col min="773" max="773" width="15" style="27" bestFit="1" customWidth="1"/>
    <col min="774" max="774" width="14.42578125" style="27" customWidth="1"/>
    <col min="775" max="1024" width="9.140625" style="27"/>
    <col min="1025" max="1025" width="34.7109375" style="27" customWidth="1"/>
    <col min="1026" max="1026" width="15.28515625" style="27" customWidth="1"/>
    <col min="1027" max="1028" width="14.28515625" style="27" bestFit="1" customWidth="1"/>
    <col min="1029" max="1029" width="15" style="27" bestFit="1" customWidth="1"/>
    <col min="1030" max="1030" width="14.42578125" style="27" customWidth="1"/>
    <col min="1031" max="1280" width="9.140625" style="27"/>
    <col min="1281" max="1281" width="34.7109375" style="27" customWidth="1"/>
    <col min="1282" max="1282" width="15.28515625" style="27" customWidth="1"/>
    <col min="1283" max="1284" width="14.28515625" style="27" bestFit="1" customWidth="1"/>
    <col min="1285" max="1285" width="15" style="27" bestFit="1" customWidth="1"/>
    <col min="1286" max="1286" width="14.42578125" style="27" customWidth="1"/>
    <col min="1287" max="1536" width="9.140625" style="27"/>
    <col min="1537" max="1537" width="34.7109375" style="27" customWidth="1"/>
    <col min="1538" max="1538" width="15.28515625" style="27" customWidth="1"/>
    <col min="1539" max="1540" width="14.28515625" style="27" bestFit="1" customWidth="1"/>
    <col min="1541" max="1541" width="15" style="27" bestFit="1" customWidth="1"/>
    <col min="1542" max="1542" width="14.42578125" style="27" customWidth="1"/>
    <col min="1543" max="1792" width="9.140625" style="27"/>
    <col min="1793" max="1793" width="34.7109375" style="27" customWidth="1"/>
    <col min="1794" max="1794" width="15.28515625" style="27" customWidth="1"/>
    <col min="1795" max="1796" width="14.28515625" style="27" bestFit="1" customWidth="1"/>
    <col min="1797" max="1797" width="15" style="27" bestFit="1" customWidth="1"/>
    <col min="1798" max="1798" width="14.42578125" style="27" customWidth="1"/>
    <col min="1799" max="2048" width="9.140625" style="27"/>
    <col min="2049" max="2049" width="34.7109375" style="27" customWidth="1"/>
    <col min="2050" max="2050" width="15.28515625" style="27" customWidth="1"/>
    <col min="2051" max="2052" width="14.28515625" style="27" bestFit="1" customWidth="1"/>
    <col min="2053" max="2053" width="15" style="27" bestFit="1" customWidth="1"/>
    <col min="2054" max="2054" width="14.42578125" style="27" customWidth="1"/>
    <col min="2055" max="2304" width="9.140625" style="27"/>
    <col min="2305" max="2305" width="34.7109375" style="27" customWidth="1"/>
    <col min="2306" max="2306" width="15.28515625" style="27" customWidth="1"/>
    <col min="2307" max="2308" width="14.28515625" style="27" bestFit="1" customWidth="1"/>
    <col min="2309" max="2309" width="15" style="27" bestFit="1" customWidth="1"/>
    <col min="2310" max="2310" width="14.42578125" style="27" customWidth="1"/>
    <col min="2311" max="2560" width="9.140625" style="27"/>
    <col min="2561" max="2561" width="34.7109375" style="27" customWidth="1"/>
    <col min="2562" max="2562" width="15.28515625" style="27" customWidth="1"/>
    <col min="2563" max="2564" width="14.28515625" style="27" bestFit="1" customWidth="1"/>
    <col min="2565" max="2565" width="15" style="27" bestFit="1" customWidth="1"/>
    <col min="2566" max="2566" width="14.42578125" style="27" customWidth="1"/>
    <col min="2567" max="2816" width="9.140625" style="27"/>
    <col min="2817" max="2817" width="34.7109375" style="27" customWidth="1"/>
    <col min="2818" max="2818" width="15.28515625" style="27" customWidth="1"/>
    <col min="2819" max="2820" width="14.28515625" style="27" bestFit="1" customWidth="1"/>
    <col min="2821" max="2821" width="15" style="27" bestFit="1" customWidth="1"/>
    <col min="2822" max="2822" width="14.42578125" style="27" customWidth="1"/>
    <col min="2823" max="3072" width="9.140625" style="27"/>
    <col min="3073" max="3073" width="34.7109375" style="27" customWidth="1"/>
    <col min="3074" max="3074" width="15.28515625" style="27" customWidth="1"/>
    <col min="3075" max="3076" width="14.28515625" style="27" bestFit="1" customWidth="1"/>
    <col min="3077" max="3077" width="15" style="27" bestFit="1" customWidth="1"/>
    <col min="3078" max="3078" width="14.42578125" style="27" customWidth="1"/>
    <col min="3079" max="3328" width="9.140625" style="27"/>
    <col min="3329" max="3329" width="34.7109375" style="27" customWidth="1"/>
    <col min="3330" max="3330" width="15.28515625" style="27" customWidth="1"/>
    <col min="3331" max="3332" width="14.28515625" style="27" bestFit="1" customWidth="1"/>
    <col min="3333" max="3333" width="15" style="27" bestFit="1" customWidth="1"/>
    <col min="3334" max="3334" width="14.42578125" style="27" customWidth="1"/>
    <col min="3335" max="3584" width="9.140625" style="27"/>
    <col min="3585" max="3585" width="34.7109375" style="27" customWidth="1"/>
    <col min="3586" max="3586" width="15.28515625" style="27" customWidth="1"/>
    <col min="3587" max="3588" width="14.28515625" style="27" bestFit="1" customWidth="1"/>
    <col min="3589" max="3589" width="15" style="27" bestFit="1" customWidth="1"/>
    <col min="3590" max="3590" width="14.42578125" style="27" customWidth="1"/>
    <col min="3591" max="3840" width="9.140625" style="27"/>
    <col min="3841" max="3841" width="34.7109375" style="27" customWidth="1"/>
    <col min="3842" max="3842" width="15.28515625" style="27" customWidth="1"/>
    <col min="3843" max="3844" width="14.28515625" style="27" bestFit="1" customWidth="1"/>
    <col min="3845" max="3845" width="15" style="27" bestFit="1" customWidth="1"/>
    <col min="3846" max="3846" width="14.42578125" style="27" customWidth="1"/>
    <col min="3847" max="4096" width="9.140625" style="27"/>
    <col min="4097" max="4097" width="34.7109375" style="27" customWidth="1"/>
    <col min="4098" max="4098" width="15.28515625" style="27" customWidth="1"/>
    <col min="4099" max="4100" width="14.28515625" style="27" bestFit="1" customWidth="1"/>
    <col min="4101" max="4101" width="15" style="27" bestFit="1" customWidth="1"/>
    <col min="4102" max="4102" width="14.42578125" style="27" customWidth="1"/>
    <col min="4103" max="4352" width="9.140625" style="27"/>
    <col min="4353" max="4353" width="34.7109375" style="27" customWidth="1"/>
    <col min="4354" max="4354" width="15.28515625" style="27" customWidth="1"/>
    <col min="4355" max="4356" width="14.28515625" style="27" bestFit="1" customWidth="1"/>
    <col min="4357" max="4357" width="15" style="27" bestFit="1" customWidth="1"/>
    <col min="4358" max="4358" width="14.42578125" style="27" customWidth="1"/>
    <col min="4359" max="4608" width="9.140625" style="27"/>
    <col min="4609" max="4609" width="34.7109375" style="27" customWidth="1"/>
    <col min="4610" max="4610" width="15.28515625" style="27" customWidth="1"/>
    <col min="4611" max="4612" width="14.28515625" style="27" bestFit="1" customWidth="1"/>
    <col min="4613" max="4613" width="15" style="27" bestFit="1" customWidth="1"/>
    <col min="4614" max="4614" width="14.42578125" style="27" customWidth="1"/>
    <col min="4615" max="4864" width="9.140625" style="27"/>
    <col min="4865" max="4865" width="34.7109375" style="27" customWidth="1"/>
    <col min="4866" max="4866" width="15.28515625" style="27" customWidth="1"/>
    <col min="4867" max="4868" width="14.28515625" style="27" bestFit="1" customWidth="1"/>
    <col min="4869" max="4869" width="15" style="27" bestFit="1" customWidth="1"/>
    <col min="4870" max="4870" width="14.42578125" style="27" customWidth="1"/>
    <col min="4871" max="5120" width="9.140625" style="27"/>
    <col min="5121" max="5121" width="34.7109375" style="27" customWidth="1"/>
    <col min="5122" max="5122" width="15.28515625" style="27" customWidth="1"/>
    <col min="5123" max="5124" width="14.28515625" style="27" bestFit="1" customWidth="1"/>
    <col min="5125" max="5125" width="15" style="27" bestFit="1" customWidth="1"/>
    <col min="5126" max="5126" width="14.42578125" style="27" customWidth="1"/>
    <col min="5127" max="5376" width="9.140625" style="27"/>
    <col min="5377" max="5377" width="34.7109375" style="27" customWidth="1"/>
    <col min="5378" max="5378" width="15.28515625" style="27" customWidth="1"/>
    <col min="5379" max="5380" width="14.28515625" style="27" bestFit="1" customWidth="1"/>
    <col min="5381" max="5381" width="15" style="27" bestFit="1" customWidth="1"/>
    <col min="5382" max="5382" width="14.42578125" style="27" customWidth="1"/>
    <col min="5383" max="5632" width="9.140625" style="27"/>
    <col min="5633" max="5633" width="34.7109375" style="27" customWidth="1"/>
    <col min="5634" max="5634" width="15.28515625" style="27" customWidth="1"/>
    <col min="5635" max="5636" width="14.28515625" style="27" bestFit="1" customWidth="1"/>
    <col min="5637" max="5637" width="15" style="27" bestFit="1" customWidth="1"/>
    <col min="5638" max="5638" width="14.42578125" style="27" customWidth="1"/>
    <col min="5639" max="5888" width="9.140625" style="27"/>
    <col min="5889" max="5889" width="34.7109375" style="27" customWidth="1"/>
    <col min="5890" max="5890" width="15.28515625" style="27" customWidth="1"/>
    <col min="5891" max="5892" width="14.28515625" style="27" bestFit="1" customWidth="1"/>
    <col min="5893" max="5893" width="15" style="27" bestFit="1" customWidth="1"/>
    <col min="5894" max="5894" width="14.42578125" style="27" customWidth="1"/>
    <col min="5895" max="6144" width="9.140625" style="27"/>
    <col min="6145" max="6145" width="34.7109375" style="27" customWidth="1"/>
    <col min="6146" max="6146" width="15.28515625" style="27" customWidth="1"/>
    <col min="6147" max="6148" width="14.28515625" style="27" bestFit="1" customWidth="1"/>
    <col min="6149" max="6149" width="15" style="27" bestFit="1" customWidth="1"/>
    <col min="6150" max="6150" width="14.42578125" style="27" customWidth="1"/>
    <col min="6151" max="6400" width="9.140625" style="27"/>
    <col min="6401" max="6401" width="34.7109375" style="27" customWidth="1"/>
    <col min="6402" max="6402" width="15.28515625" style="27" customWidth="1"/>
    <col min="6403" max="6404" width="14.28515625" style="27" bestFit="1" customWidth="1"/>
    <col min="6405" max="6405" width="15" style="27" bestFit="1" customWidth="1"/>
    <col min="6406" max="6406" width="14.42578125" style="27" customWidth="1"/>
    <col min="6407" max="6656" width="9.140625" style="27"/>
    <col min="6657" max="6657" width="34.7109375" style="27" customWidth="1"/>
    <col min="6658" max="6658" width="15.28515625" style="27" customWidth="1"/>
    <col min="6659" max="6660" width="14.28515625" style="27" bestFit="1" customWidth="1"/>
    <col min="6661" max="6661" width="15" style="27" bestFit="1" customWidth="1"/>
    <col min="6662" max="6662" width="14.42578125" style="27" customWidth="1"/>
    <col min="6663" max="6912" width="9.140625" style="27"/>
    <col min="6913" max="6913" width="34.7109375" style="27" customWidth="1"/>
    <col min="6914" max="6914" width="15.28515625" style="27" customWidth="1"/>
    <col min="6915" max="6916" width="14.28515625" style="27" bestFit="1" customWidth="1"/>
    <col min="6917" max="6917" width="15" style="27" bestFit="1" customWidth="1"/>
    <col min="6918" max="6918" width="14.42578125" style="27" customWidth="1"/>
    <col min="6919" max="7168" width="9.140625" style="27"/>
    <col min="7169" max="7169" width="34.7109375" style="27" customWidth="1"/>
    <col min="7170" max="7170" width="15.28515625" style="27" customWidth="1"/>
    <col min="7171" max="7172" width="14.28515625" style="27" bestFit="1" customWidth="1"/>
    <col min="7173" max="7173" width="15" style="27" bestFit="1" customWidth="1"/>
    <col min="7174" max="7174" width="14.42578125" style="27" customWidth="1"/>
    <col min="7175" max="7424" width="9.140625" style="27"/>
    <col min="7425" max="7425" width="34.7109375" style="27" customWidth="1"/>
    <col min="7426" max="7426" width="15.28515625" style="27" customWidth="1"/>
    <col min="7427" max="7428" width="14.28515625" style="27" bestFit="1" customWidth="1"/>
    <col min="7429" max="7429" width="15" style="27" bestFit="1" customWidth="1"/>
    <col min="7430" max="7430" width="14.42578125" style="27" customWidth="1"/>
    <col min="7431" max="7680" width="9.140625" style="27"/>
    <col min="7681" max="7681" width="34.7109375" style="27" customWidth="1"/>
    <col min="7682" max="7682" width="15.28515625" style="27" customWidth="1"/>
    <col min="7683" max="7684" width="14.28515625" style="27" bestFit="1" customWidth="1"/>
    <col min="7685" max="7685" width="15" style="27" bestFit="1" customWidth="1"/>
    <col min="7686" max="7686" width="14.42578125" style="27" customWidth="1"/>
    <col min="7687" max="7936" width="9.140625" style="27"/>
    <col min="7937" max="7937" width="34.7109375" style="27" customWidth="1"/>
    <col min="7938" max="7938" width="15.28515625" style="27" customWidth="1"/>
    <col min="7939" max="7940" width="14.28515625" style="27" bestFit="1" customWidth="1"/>
    <col min="7941" max="7941" width="15" style="27" bestFit="1" customWidth="1"/>
    <col min="7942" max="7942" width="14.42578125" style="27" customWidth="1"/>
    <col min="7943" max="8192" width="9.140625" style="27"/>
    <col min="8193" max="8193" width="34.7109375" style="27" customWidth="1"/>
    <col min="8194" max="8194" width="15.28515625" style="27" customWidth="1"/>
    <col min="8195" max="8196" width="14.28515625" style="27" bestFit="1" customWidth="1"/>
    <col min="8197" max="8197" width="15" style="27" bestFit="1" customWidth="1"/>
    <col min="8198" max="8198" width="14.42578125" style="27" customWidth="1"/>
    <col min="8199" max="8448" width="9.140625" style="27"/>
    <col min="8449" max="8449" width="34.7109375" style="27" customWidth="1"/>
    <col min="8450" max="8450" width="15.28515625" style="27" customWidth="1"/>
    <col min="8451" max="8452" width="14.28515625" style="27" bestFit="1" customWidth="1"/>
    <col min="8453" max="8453" width="15" style="27" bestFit="1" customWidth="1"/>
    <col min="8454" max="8454" width="14.42578125" style="27" customWidth="1"/>
    <col min="8455" max="8704" width="9.140625" style="27"/>
    <col min="8705" max="8705" width="34.7109375" style="27" customWidth="1"/>
    <col min="8706" max="8706" width="15.28515625" style="27" customWidth="1"/>
    <col min="8707" max="8708" width="14.28515625" style="27" bestFit="1" customWidth="1"/>
    <col min="8709" max="8709" width="15" style="27" bestFit="1" customWidth="1"/>
    <col min="8710" max="8710" width="14.42578125" style="27" customWidth="1"/>
    <col min="8711" max="8960" width="9.140625" style="27"/>
    <col min="8961" max="8961" width="34.7109375" style="27" customWidth="1"/>
    <col min="8962" max="8962" width="15.28515625" style="27" customWidth="1"/>
    <col min="8963" max="8964" width="14.28515625" style="27" bestFit="1" customWidth="1"/>
    <col min="8965" max="8965" width="15" style="27" bestFit="1" customWidth="1"/>
    <col min="8966" max="8966" width="14.42578125" style="27" customWidth="1"/>
    <col min="8967" max="9216" width="9.140625" style="27"/>
    <col min="9217" max="9217" width="34.7109375" style="27" customWidth="1"/>
    <col min="9218" max="9218" width="15.28515625" style="27" customWidth="1"/>
    <col min="9219" max="9220" width="14.28515625" style="27" bestFit="1" customWidth="1"/>
    <col min="9221" max="9221" width="15" style="27" bestFit="1" customWidth="1"/>
    <col min="9222" max="9222" width="14.42578125" style="27" customWidth="1"/>
    <col min="9223" max="9472" width="9.140625" style="27"/>
    <col min="9473" max="9473" width="34.7109375" style="27" customWidth="1"/>
    <col min="9474" max="9474" width="15.28515625" style="27" customWidth="1"/>
    <col min="9475" max="9476" width="14.28515625" style="27" bestFit="1" customWidth="1"/>
    <col min="9477" max="9477" width="15" style="27" bestFit="1" customWidth="1"/>
    <col min="9478" max="9478" width="14.42578125" style="27" customWidth="1"/>
    <col min="9479" max="9728" width="9.140625" style="27"/>
    <col min="9729" max="9729" width="34.7109375" style="27" customWidth="1"/>
    <col min="9730" max="9730" width="15.28515625" style="27" customWidth="1"/>
    <col min="9731" max="9732" width="14.28515625" style="27" bestFit="1" customWidth="1"/>
    <col min="9733" max="9733" width="15" style="27" bestFit="1" customWidth="1"/>
    <col min="9734" max="9734" width="14.42578125" style="27" customWidth="1"/>
    <col min="9735" max="9984" width="9.140625" style="27"/>
    <col min="9985" max="9985" width="34.7109375" style="27" customWidth="1"/>
    <col min="9986" max="9986" width="15.28515625" style="27" customWidth="1"/>
    <col min="9987" max="9988" width="14.28515625" style="27" bestFit="1" customWidth="1"/>
    <col min="9989" max="9989" width="15" style="27" bestFit="1" customWidth="1"/>
    <col min="9990" max="9990" width="14.42578125" style="27" customWidth="1"/>
    <col min="9991" max="10240" width="9.140625" style="27"/>
    <col min="10241" max="10241" width="34.7109375" style="27" customWidth="1"/>
    <col min="10242" max="10242" width="15.28515625" style="27" customWidth="1"/>
    <col min="10243" max="10244" width="14.28515625" style="27" bestFit="1" customWidth="1"/>
    <col min="10245" max="10245" width="15" style="27" bestFit="1" customWidth="1"/>
    <col min="10246" max="10246" width="14.42578125" style="27" customWidth="1"/>
    <col min="10247" max="10496" width="9.140625" style="27"/>
    <col min="10497" max="10497" width="34.7109375" style="27" customWidth="1"/>
    <col min="10498" max="10498" width="15.28515625" style="27" customWidth="1"/>
    <col min="10499" max="10500" width="14.28515625" style="27" bestFit="1" customWidth="1"/>
    <col min="10501" max="10501" width="15" style="27" bestFit="1" customWidth="1"/>
    <col min="10502" max="10502" width="14.42578125" style="27" customWidth="1"/>
    <col min="10503" max="10752" width="9.140625" style="27"/>
    <col min="10753" max="10753" width="34.7109375" style="27" customWidth="1"/>
    <col min="10754" max="10754" width="15.28515625" style="27" customWidth="1"/>
    <col min="10755" max="10756" width="14.28515625" style="27" bestFit="1" customWidth="1"/>
    <col min="10757" max="10757" width="15" style="27" bestFit="1" customWidth="1"/>
    <col min="10758" max="10758" width="14.42578125" style="27" customWidth="1"/>
    <col min="10759" max="11008" width="9.140625" style="27"/>
    <col min="11009" max="11009" width="34.7109375" style="27" customWidth="1"/>
    <col min="11010" max="11010" width="15.28515625" style="27" customWidth="1"/>
    <col min="11011" max="11012" width="14.28515625" style="27" bestFit="1" customWidth="1"/>
    <col min="11013" max="11013" width="15" style="27" bestFit="1" customWidth="1"/>
    <col min="11014" max="11014" width="14.42578125" style="27" customWidth="1"/>
    <col min="11015" max="11264" width="9.140625" style="27"/>
    <col min="11265" max="11265" width="34.7109375" style="27" customWidth="1"/>
    <col min="11266" max="11266" width="15.28515625" style="27" customWidth="1"/>
    <col min="11267" max="11268" width="14.28515625" style="27" bestFit="1" customWidth="1"/>
    <col min="11269" max="11269" width="15" style="27" bestFit="1" customWidth="1"/>
    <col min="11270" max="11270" width="14.42578125" style="27" customWidth="1"/>
    <col min="11271" max="11520" width="9.140625" style="27"/>
    <col min="11521" max="11521" width="34.7109375" style="27" customWidth="1"/>
    <col min="11522" max="11522" width="15.28515625" style="27" customWidth="1"/>
    <col min="11523" max="11524" width="14.28515625" style="27" bestFit="1" customWidth="1"/>
    <col min="11525" max="11525" width="15" style="27" bestFit="1" customWidth="1"/>
    <col min="11526" max="11526" width="14.42578125" style="27" customWidth="1"/>
    <col min="11527" max="11776" width="9.140625" style="27"/>
    <col min="11777" max="11777" width="34.7109375" style="27" customWidth="1"/>
    <col min="11778" max="11778" width="15.28515625" style="27" customWidth="1"/>
    <col min="11779" max="11780" width="14.28515625" style="27" bestFit="1" customWidth="1"/>
    <col min="11781" max="11781" width="15" style="27" bestFit="1" customWidth="1"/>
    <col min="11782" max="11782" width="14.42578125" style="27" customWidth="1"/>
    <col min="11783" max="12032" width="9.140625" style="27"/>
    <col min="12033" max="12033" width="34.7109375" style="27" customWidth="1"/>
    <col min="12034" max="12034" width="15.28515625" style="27" customWidth="1"/>
    <col min="12035" max="12036" width="14.28515625" style="27" bestFit="1" customWidth="1"/>
    <col min="12037" max="12037" width="15" style="27" bestFit="1" customWidth="1"/>
    <col min="12038" max="12038" width="14.42578125" style="27" customWidth="1"/>
    <col min="12039" max="12288" width="9.140625" style="27"/>
    <col min="12289" max="12289" width="34.7109375" style="27" customWidth="1"/>
    <col min="12290" max="12290" width="15.28515625" style="27" customWidth="1"/>
    <col min="12291" max="12292" width="14.28515625" style="27" bestFit="1" customWidth="1"/>
    <col min="12293" max="12293" width="15" style="27" bestFit="1" customWidth="1"/>
    <col min="12294" max="12294" width="14.42578125" style="27" customWidth="1"/>
    <col min="12295" max="12544" width="9.140625" style="27"/>
    <col min="12545" max="12545" width="34.7109375" style="27" customWidth="1"/>
    <col min="12546" max="12546" width="15.28515625" style="27" customWidth="1"/>
    <col min="12547" max="12548" width="14.28515625" style="27" bestFit="1" customWidth="1"/>
    <col min="12549" max="12549" width="15" style="27" bestFit="1" customWidth="1"/>
    <col min="12550" max="12550" width="14.42578125" style="27" customWidth="1"/>
    <col min="12551" max="12800" width="9.140625" style="27"/>
    <col min="12801" max="12801" width="34.7109375" style="27" customWidth="1"/>
    <col min="12802" max="12802" width="15.28515625" style="27" customWidth="1"/>
    <col min="12803" max="12804" width="14.28515625" style="27" bestFit="1" customWidth="1"/>
    <col min="12805" max="12805" width="15" style="27" bestFit="1" customWidth="1"/>
    <col min="12806" max="12806" width="14.42578125" style="27" customWidth="1"/>
    <col min="12807" max="13056" width="9.140625" style="27"/>
    <col min="13057" max="13057" width="34.7109375" style="27" customWidth="1"/>
    <col min="13058" max="13058" width="15.28515625" style="27" customWidth="1"/>
    <col min="13059" max="13060" width="14.28515625" style="27" bestFit="1" customWidth="1"/>
    <col min="13061" max="13061" width="15" style="27" bestFit="1" customWidth="1"/>
    <col min="13062" max="13062" width="14.42578125" style="27" customWidth="1"/>
    <col min="13063" max="13312" width="9.140625" style="27"/>
    <col min="13313" max="13313" width="34.7109375" style="27" customWidth="1"/>
    <col min="13314" max="13314" width="15.28515625" style="27" customWidth="1"/>
    <col min="13315" max="13316" width="14.28515625" style="27" bestFit="1" customWidth="1"/>
    <col min="13317" max="13317" width="15" style="27" bestFit="1" customWidth="1"/>
    <col min="13318" max="13318" width="14.42578125" style="27" customWidth="1"/>
    <col min="13319" max="13568" width="9.140625" style="27"/>
    <col min="13569" max="13569" width="34.7109375" style="27" customWidth="1"/>
    <col min="13570" max="13570" width="15.28515625" style="27" customWidth="1"/>
    <col min="13571" max="13572" width="14.28515625" style="27" bestFit="1" customWidth="1"/>
    <col min="13573" max="13573" width="15" style="27" bestFit="1" customWidth="1"/>
    <col min="13574" max="13574" width="14.42578125" style="27" customWidth="1"/>
    <col min="13575" max="13824" width="9.140625" style="27"/>
    <col min="13825" max="13825" width="34.7109375" style="27" customWidth="1"/>
    <col min="13826" max="13826" width="15.28515625" style="27" customWidth="1"/>
    <col min="13827" max="13828" width="14.28515625" style="27" bestFit="1" customWidth="1"/>
    <col min="13829" max="13829" width="15" style="27" bestFit="1" customWidth="1"/>
    <col min="13830" max="13830" width="14.42578125" style="27" customWidth="1"/>
    <col min="13831" max="14080" width="9.140625" style="27"/>
    <col min="14081" max="14081" width="34.7109375" style="27" customWidth="1"/>
    <col min="14082" max="14082" width="15.28515625" style="27" customWidth="1"/>
    <col min="14083" max="14084" width="14.28515625" style="27" bestFit="1" customWidth="1"/>
    <col min="14085" max="14085" width="15" style="27" bestFit="1" customWidth="1"/>
    <col min="14086" max="14086" width="14.42578125" style="27" customWidth="1"/>
    <col min="14087" max="14336" width="9.140625" style="27"/>
    <col min="14337" max="14337" width="34.7109375" style="27" customWidth="1"/>
    <col min="14338" max="14338" width="15.28515625" style="27" customWidth="1"/>
    <col min="14339" max="14340" width="14.28515625" style="27" bestFit="1" customWidth="1"/>
    <col min="14341" max="14341" width="15" style="27" bestFit="1" customWidth="1"/>
    <col min="14342" max="14342" width="14.42578125" style="27" customWidth="1"/>
    <col min="14343" max="14592" width="9.140625" style="27"/>
    <col min="14593" max="14593" width="34.7109375" style="27" customWidth="1"/>
    <col min="14594" max="14594" width="15.28515625" style="27" customWidth="1"/>
    <col min="14595" max="14596" width="14.28515625" style="27" bestFit="1" customWidth="1"/>
    <col min="14597" max="14597" width="15" style="27" bestFit="1" customWidth="1"/>
    <col min="14598" max="14598" width="14.42578125" style="27" customWidth="1"/>
    <col min="14599" max="14848" width="9.140625" style="27"/>
    <col min="14849" max="14849" width="34.7109375" style="27" customWidth="1"/>
    <col min="14850" max="14850" width="15.28515625" style="27" customWidth="1"/>
    <col min="14851" max="14852" width="14.28515625" style="27" bestFit="1" customWidth="1"/>
    <col min="14853" max="14853" width="15" style="27" bestFit="1" customWidth="1"/>
    <col min="14854" max="14854" width="14.42578125" style="27" customWidth="1"/>
    <col min="14855" max="15104" width="9.140625" style="27"/>
    <col min="15105" max="15105" width="34.7109375" style="27" customWidth="1"/>
    <col min="15106" max="15106" width="15.28515625" style="27" customWidth="1"/>
    <col min="15107" max="15108" width="14.28515625" style="27" bestFit="1" customWidth="1"/>
    <col min="15109" max="15109" width="15" style="27" bestFit="1" customWidth="1"/>
    <col min="15110" max="15110" width="14.42578125" style="27" customWidth="1"/>
    <col min="15111" max="15360" width="9.140625" style="27"/>
    <col min="15361" max="15361" width="34.7109375" style="27" customWidth="1"/>
    <col min="15362" max="15362" width="15.28515625" style="27" customWidth="1"/>
    <col min="15363" max="15364" width="14.28515625" style="27" bestFit="1" customWidth="1"/>
    <col min="15365" max="15365" width="15" style="27" bestFit="1" customWidth="1"/>
    <col min="15366" max="15366" width="14.42578125" style="27" customWidth="1"/>
    <col min="15367" max="15616" width="9.140625" style="27"/>
    <col min="15617" max="15617" width="34.7109375" style="27" customWidth="1"/>
    <col min="15618" max="15618" width="15.28515625" style="27" customWidth="1"/>
    <col min="15619" max="15620" width="14.28515625" style="27" bestFit="1" customWidth="1"/>
    <col min="15621" max="15621" width="15" style="27" bestFit="1" customWidth="1"/>
    <col min="15622" max="15622" width="14.42578125" style="27" customWidth="1"/>
    <col min="15623" max="15872" width="9.140625" style="27"/>
    <col min="15873" max="15873" width="34.7109375" style="27" customWidth="1"/>
    <col min="15874" max="15874" width="15.28515625" style="27" customWidth="1"/>
    <col min="15875" max="15876" width="14.28515625" style="27" bestFit="1" customWidth="1"/>
    <col min="15877" max="15877" width="15" style="27" bestFit="1" customWidth="1"/>
    <col min="15878" max="15878" width="14.42578125" style="27" customWidth="1"/>
    <col min="15879" max="16128" width="9.140625" style="27"/>
    <col min="16129" max="16129" width="34.7109375" style="27" customWidth="1"/>
    <col min="16130" max="16130" width="15.28515625" style="27" customWidth="1"/>
    <col min="16131" max="16132" width="14.28515625" style="27" bestFit="1" customWidth="1"/>
    <col min="16133" max="16133" width="15" style="27" bestFit="1" customWidth="1"/>
    <col min="16134" max="16134" width="14.42578125" style="27" customWidth="1"/>
    <col min="16135" max="16384" width="9.140625" style="27"/>
  </cols>
  <sheetData>
    <row r="1" spans="1:6">
      <c r="A1" s="621"/>
      <c r="B1" s="621"/>
      <c r="C1" s="621"/>
      <c r="D1" s="621"/>
      <c r="E1" s="621"/>
    </row>
    <row r="2" spans="1:6">
      <c r="A2" s="621"/>
      <c r="B2" s="621"/>
      <c r="C2" s="621"/>
      <c r="D2" s="621"/>
      <c r="E2" s="621"/>
    </row>
    <row r="3" spans="1:6">
      <c r="A3" s="621"/>
      <c r="B3" s="621"/>
      <c r="C3" s="621"/>
      <c r="D3" s="621"/>
      <c r="E3" s="621"/>
    </row>
    <row r="4" spans="1:6">
      <c r="A4" s="621"/>
      <c r="B4" s="621"/>
      <c r="C4" s="621"/>
      <c r="D4" s="621"/>
      <c r="E4" s="621"/>
    </row>
    <row r="5" spans="1:6">
      <c r="A5" s="621"/>
      <c r="B5" s="621"/>
      <c r="C5" s="621"/>
      <c r="D5" s="621"/>
      <c r="E5" s="621"/>
    </row>
    <row r="6" spans="1:6">
      <c r="A6" s="621" t="s">
        <v>606</v>
      </c>
      <c r="B6" s="621"/>
      <c r="C6" s="621"/>
      <c r="D6" s="621"/>
      <c r="E6" s="621"/>
    </row>
    <row r="7" spans="1:6">
      <c r="A7" s="622" t="s">
        <v>1195</v>
      </c>
      <c r="B7" s="621"/>
      <c r="C7" s="621"/>
      <c r="D7" s="621"/>
      <c r="E7" s="621"/>
    </row>
    <row r="8" spans="1:6" ht="27.75" customHeight="1">
      <c r="A8" s="624" t="s">
        <v>75</v>
      </c>
      <c r="B8" s="624" t="s">
        <v>607</v>
      </c>
      <c r="C8" s="624" t="s">
        <v>608</v>
      </c>
      <c r="D8" s="624" t="s">
        <v>609</v>
      </c>
      <c r="E8" s="624" t="s">
        <v>610</v>
      </c>
      <c r="F8" s="624" t="s">
        <v>611</v>
      </c>
    </row>
    <row r="9" spans="1:6">
      <c r="A9" s="695" t="s">
        <v>909</v>
      </c>
      <c r="B9" s="717">
        <v>1583872.69</v>
      </c>
      <c r="C9" s="717">
        <v>16653352.529999999</v>
      </c>
      <c r="D9" s="717">
        <v>17740838.559999999</v>
      </c>
      <c r="E9" s="717">
        <v>496386.66</v>
      </c>
      <c r="F9" s="695"/>
    </row>
    <row r="10" spans="1:6">
      <c r="A10" s="695" t="s">
        <v>910</v>
      </c>
      <c r="B10" s="717">
        <v>2027090.09</v>
      </c>
      <c r="C10" s="717">
        <v>15505688.460000001</v>
      </c>
      <c r="D10" s="717">
        <v>15313915.66</v>
      </c>
      <c r="E10" s="717">
        <v>2218862.89</v>
      </c>
      <c r="F10" s="695"/>
    </row>
    <row r="11" spans="1:6">
      <c r="A11" s="695" t="s">
        <v>911</v>
      </c>
      <c r="B11" s="717">
        <v>12000</v>
      </c>
      <c r="C11" s="717">
        <v>20055454.73</v>
      </c>
      <c r="D11" s="717">
        <v>20050452.550000001</v>
      </c>
      <c r="E11" s="717">
        <v>17002.18</v>
      </c>
      <c r="F11" s="695"/>
    </row>
    <row r="12" spans="1:6">
      <c r="A12" s="695" t="s">
        <v>912</v>
      </c>
      <c r="B12" s="717">
        <v>19249.939999999999</v>
      </c>
      <c r="C12" s="717">
        <v>6031982.6900000004</v>
      </c>
      <c r="D12" s="717">
        <v>5196838.18</v>
      </c>
      <c r="E12" s="717">
        <v>854394.45</v>
      </c>
      <c r="F12" s="695"/>
    </row>
    <row r="13" spans="1:6">
      <c r="A13" s="695" t="s">
        <v>913</v>
      </c>
      <c r="B13" s="717">
        <v>981565.62</v>
      </c>
      <c r="C13" s="717">
        <v>497193</v>
      </c>
      <c r="D13" s="717">
        <v>679882.09</v>
      </c>
      <c r="E13" s="717">
        <v>798876.53</v>
      </c>
      <c r="F13" s="695"/>
    </row>
    <row r="14" spans="1:6">
      <c r="A14" s="695" t="s">
        <v>914</v>
      </c>
      <c r="B14" s="717">
        <v>14319.99</v>
      </c>
      <c r="C14" s="717">
        <v>26985.91</v>
      </c>
      <c r="D14" s="717">
        <v>26881.119999999999</v>
      </c>
      <c r="E14" s="717">
        <v>14424.78</v>
      </c>
      <c r="F14" s="695"/>
    </row>
    <row r="15" spans="1:6">
      <c r="A15" s="695" t="s">
        <v>915</v>
      </c>
      <c r="B15" s="717">
        <v>1472724.66</v>
      </c>
      <c r="C15" s="717">
        <v>1484201.88</v>
      </c>
      <c r="D15" s="717">
        <v>2583719.61</v>
      </c>
      <c r="E15" s="717">
        <v>373206.93</v>
      </c>
      <c r="F15" s="695"/>
    </row>
    <row r="16" spans="1:6">
      <c r="A16" s="695" t="s">
        <v>916</v>
      </c>
      <c r="B16" s="717">
        <v>778071.04000000004</v>
      </c>
      <c r="C16" s="717">
        <v>1550434.19</v>
      </c>
      <c r="D16" s="717">
        <v>853543.69</v>
      </c>
      <c r="E16" s="717">
        <v>1474961.54</v>
      </c>
      <c r="F16" s="695"/>
    </row>
    <row r="17" spans="1:6">
      <c r="A17" s="695" t="s">
        <v>917</v>
      </c>
      <c r="B17" s="717">
        <v>13003388.85</v>
      </c>
      <c r="C17" s="717">
        <v>23530777.699999999</v>
      </c>
      <c r="D17" s="717">
        <v>33355911.100000001</v>
      </c>
      <c r="E17" s="717">
        <v>3178255.45</v>
      </c>
      <c r="F17" s="695"/>
    </row>
    <row r="18" spans="1:6">
      <c r="A18" s="695" t="s">
        <v>918</v>
      </c>
      <c r="B18" s="717">
        <v>12000</v>
      </c>
      <c r="C18" s="717">
        <v>500000</v>
      </c>
      <c r="D18" s="717">
        <v>412000</v>
      </c>
      <c r="E18" s="717">
        <v>100000</v>
      </c>
      <c r="F18" s="695"/>
    </row>
    <row r="19" spans="1:6">
      <c r="A19" s="695" t="s">
        <v>919</v>
      </c>
      <c r="B19" s="717">
        <v>12000</v>
      </c>
      <c r="C19" s="717">
        <v>1010016.9</v>
      </c>
      <c r="D19" s="717">
        <v>922700.97</v>
      </c>
      <c r="E19" s="717">
        <v>99315.93</v>
      </c>
      <c r="F19" s="695"/>
    </row>
    <row r="20" spans="1:6">
      <c r="A20" s="695" t="s">
        <v>920</v>
      </c>
      <c r="B20" s="695"/>
      <c r="C20" s="717">
        <v>12000</v>
      </c>
      <c r="D20" s="695"/>
      <c r="E20" s="717">
        <v>12000</v>
      </c>
      <c r="F20" s="695"/>
    </row>
    <row r="21" spans="1:6">
      <c r="A21" s="695" t="s">
        <v>921</v>
      </c>
      <c r="B21" s="695"/>
      <c r="C21" s="717">
        <v>4004290</v>
      </c>
      <c r="D21" s="717">
        <v>4004290</v>
      </c>
      <c r="E21" s="695"/>
      <c r="F21" s="695"/>
    </row>
    <row r="22" spans="1:6">
      <c r="A22" s="695" t="s">
        <v>922</v>
      </c>
      <c r="B22" s="717">
        <v>5888.4</v>
      </c>
      <c r="C22" s="717">
        <v>900862.46</v>
      </c>
      <c r="D22" s="717">
        <v>853338.46</v>
      </c>
      <c r="E22" s="717">
        <v>53412.4</v>
      </c>
      <c r="F22" s="695"/>
    </row>
    <row r="23" spans="1:6">
      <c r="A23" s="695" t="s">
        <v>1198</v>
      </c>
      <c r="B23" s="695"/>
      <c r="C23" s="717">
        <v>65772</v>
      </c>
      <c r="D23" s="695"/>
      <c r="E23" s="717">
        <v>65772</v>
      </c>
      <c r="F23" s="695"/>
    </row>
    <row r="24" spans="1:6">
      <c r="A24" s="695" t="s">
        <v>923</v>
      </c>
      <c r="B24" s="695"/>
      <c r="C24" s="695">
        <v>81.45</v>
      </c>
      <c r="D24" s="695"/>
      <c r="E24" s="695">
        <v>81.45</v>
      </c>
      <c r="F24" s="695"/>
    </row>
    <row r="25" spans="1:6">
      <c r="A25" s="695" t="s">
        <v>924</v>
      </c>
      <c r="B25" s="695">
        <v>389.32</v>
      </c>
      <c r="C25" s="695">
        <v>734.57</v>
      </c>
      <c r="D25" s="717">
        <v>1029</v>
      </c>
      <c r="E25" s="695">
        <v>94.89</v>
      </c>
      <c r="F25" s="695"/>
    </row>
    <row r="26" spans="1:6">
      <c r="A26" s="695" t="s">
        <v>925</v>
      </c>
      <c r="B26" s="717">
        <v>4316.2</v>
      </c>
      <c r="C26" s="717">
        <v>5000</v>
      </c>
      <c r="D26" s="717">
        <v>4316.2</v>
      </c>
      <c r="E26" s="717">
        <v>5000</v>
      </c>
      <c r="F26" s="695"/>
    </row>
    <row r="27" spans="1:6">
      <c r="A27" s="695" t="s">
        <v>926</v>
      </c>
      <c r="B27" s="717">
        <v>13095.44</v>
      </c>
      <c r="C27" s="717">
        <v>1159012.22</v>
      </c>
      <c r="D27" s="717">
        <v>634983.68000000005</v>
      </c>
      <c r="E27" s="717">
        <v>537123.98</v>
      </c>
      <c r="F27" s="695"/>
    </row>
    <row r="28" spans="1:6">
      <c r="A28" s="695" t="s">
        <v>927</v>
      </c>
      <c r="B28" s="717">
        <v>4496611.1500000004</v>
      </c>
      <c r="C28" s="717">
        <v>440397.06</v>
      </c>
      <c r="D28" s="717">
        <v>4937008.21</v>
      </c>
      <c r="E28" s="695"/>
      <c r="F28" s="695"/>
    </row>
    <row r="29" spans="1:6">
      <c r="A29" s="695" t="s">
        <v>928</v>
      </c>
      <c r="B29" s="717">
        <v>1600</v>
      </c>
      <c r="C29" s="695"/>
      <c r="D29" s="695"/>
      <c r="E29" s="717">
        <v>1600</v>
      </c>
      <c r="F29" s="695"/>
    </row>
    <row r="30" spans="1:6">
      <c r="A30" s="695" t="s">
        <v>929</v>
      </c>
      <c r="B30" s="717">
        <v>33139682.32</v>
      </c>
      <c r="C30" s="695"/>
      <c r="D30" s="695"/>
      <c r="E30" s="717">
        <v>33139682.32</v>
      </c>
      <c r="F30" s="695"/>
    </row>
    <row r="31" spans="1:6">
      <c r="A31" s="695" t="s">
        <v>930</v>
      </c>
      <c r="B31" s="717">
        <v>54151272.869999997</v>
      </c>
      <c r="C31" s="695"/>
      <c r="D31" s="695"/>
      <c r="E31" s="717">
        <v>54151272.869999997</v>
      </c>
      <c r="F31" s="695"/>
    </row>
    <row r="32" spans="1:6">
      <c r="A32" s="695" t="s">
        <v>931</v>
      </c>
      <c r="B32" s="695"/>
      <c r="C32" s="717">
        <v>16734603.449999999</v>
      </c>
      <c r="D32" s="717">
        <v>1467990.22</v>
      </c>
      <c r="E32" s="717">
        <v>15266613.23</v>
      </c>
      <c r="F32" s="695"/>
    </row>
    <row r="33" spans="1:6">
      <c r="A33" s="695" t="s">
        <v>932</v>
      </c>
      <c r="B33" s="717">
        <v>2864086.58</v>
      </c>
      <c r="C33" s="717">
        <v>57000</v>
      </c>
      <c r="D33" s="717">
        <v>5955.06</v>
      </c>
      <c r="E33" s="717">
        <v>2915131.52</v>
      </c>
      <c r="F33" s="695"/>
    </row>
    <row r="34" spans="1:6">
      <c r="A34" s="695" t="s">
        <v>933</v>
      </c>
      <c r="B34" s="717">
        <v>7524730.8300000001</v>
      </c>
      <c r="C34" s="695"/>
      <c r="D34" s="695"/>
      <c r="E34" s="717">
        <v>7524730.8300000001</v>
      </c>
      <c r="F34" s="695"/>
    </row>
    <row r="35" spans="1:6">
      <c r="A35" s="695" t="s">
        <v>934</v>
      </c>
      <c r="B35" s="717">
        <v>6380</v>
      </c>
      <c r="C35" s="695"/>
      <c r="D35" s="695"/>
      <c r="E35" s="717">
        <v>6380</v>
      </c>
      <c r="F35" s="695"/>
    </row>
    <row r="36" spans="1:6">
      <c r="A36" s="695" t="s">
        <v>935</v>
      </c>
      <c r="B36" s="717">
        <v>6703383.7999999998</v>
      </c>
      <c r="C36" s="717">
        <v>367413.2</v>
      </c>
      <c r="D36" s="717">
        <v>194674.1</v>
      </c>
      <c r="E36" s="717">
        <v>6876122.9000000004</v>
      </c>
      <c r="F36" s="695"/>
    </row>
    <row r="37" spans="1:6">
      <c r="A37" s="695" t="s">
        <v>936</v>
      </c>
      <c r="B37" s="717">
        <v>172314</v>
      </c>
      <c r="C37" s="695"/>
      <c r="D37" s="695">
        <v>809.11</v>
      </c>
      <c r="E37" s="717">
        <v>171504.89</v>
      </c>
      <c r="F37" s="695"/>
    </row>
    <row r="38" spans="1:6">
      <c r="A38" s="695" t="s">
        <v>937</v>
      </c>
      <c r="B38" s="717">
        <v>414027.18</v>
      </c>
      <c r="C38" s="717">
        <v>19096.009999999998</v>
      </c>
      <c r="D38" s="695"/>
      <c r="E38" s="717">
        <v>433123.19</v>
      </c>
      <c r="F38" s="695"/>
    </row>
    <row r="39" spans="1:6">
      <c r="A39" s="695" t="s">
        <v>938</v>
      </c>
      <c r="B39" s="717">
        <v>198546.67</v>
      </c>
      <c r="C39" s="695"/>
      <c r="D39" s="717">
        <v>2843</v>
      </c>
      <c r="E39" s="717">
        <v>195703.67</v>
      </c>
      <c r="F39" s="695"/>
    </row>
    <row r="40" spans="1:6">
      <c r="A40" s="695" t="s">
        <v>939</v>
      </c>
      <c r="B40" s="717">
        <v>619182.43999999994</v>
      </c>
      <c r="C40" s="695"/>
      <c r="D40" s="695"/>
      <c r="E40" s="717">
        <v>619182.43999999994</v>
      </c>
      <c r="F40" s="695"/>
    </row>
    <row r="41" spans="1:6">
      <c r="A41" s="695" t="s">
        <v>940</v>
      </c>
      <c r="B41" s="717">
        <v>88963.16</v>
      </c>
      <c r="C41" s="695"/>
      <c r="D41" s="695"/>
      <c r="E41" s="717">
        <v>88963.16</v>
      </c>
      <c r="F41" s="695"/>
    </row>
    <row r="42" spans="1:6">
      <c r="A42" s="695" t="s">
        <v>941</v>
      </c>
      <c r="B42" s="717">
        <v>211315.94</v>
      </c>
      <c r="C42" s="695"/>
      <c r="D42" s="695"/>
      <c r="E42" s="717">
        <v>211315.94</v>
      </c>
      <c r="F42" s="695"/>
    </row>
    <row r="43" spans="1:6">
      <c r="A43" s="695" t="s">
        <v>942</v>
      </c>
      <c r="B43" s="717">
        <v>209529.41</v>
      </c>
      <c r="C43" s="717">
        <v>16846.3</v>
      </c>
      <c r="D43" s="695"/>
      <c r="E43" s="717">
        <v>226375.71</v>
      </c>
      <c r="F43" s="695"/>
    </row>
    <row r="44" spans="1:6">
      <c r="A44" s="695" t="s">
        <v>943</v>
      </c>
      <c r="B44" s="717">
        <v>3738169.22</v>
      </c>
      <c r="C44" s="695"/>
      <c r="D44" s="695"/>
      <c r="E44" s="717">
        <v>3738169.22</v>
      </c>
      <c r="F44" s="695"/>
    </row>
    <row r="45" spans="1:6">
      <c r="A45" s="695" t="s">
        <v>944</v>
      </c>
      <c r="B45" s="717">
        <v>2090475</v>
      </c>
      <c r="C45" s="695"/>
      <c r="D45" s="695"/>
      <c r="E45" s="717">
        <v>2090475</v>
      </c>
      <c r="F45" s="695"/>
    </row>
    <row r="46" spans="1:6">
      <c r="A46" s="695" t="s">
        <v>945</v>
      </c>
      <c r="B46" s="717">
        <v>1606284</v>
      </c>
      <c r="C46" s="695"/>
      <c r="D46" s="695"/>
      <c r="E46" s="717">
        <v>1606284</v>
      </c>
      <c r="F46" s="695"/>
    </row>
    <row r="47" spans="1:6">
      <c r="A47" s="695" t="s">
        <v>946</v>
      </c>
      <c r="B47" s="717">
        <v>50353.19</v>
      </c>
      <c r="C47" s="695"/>
      <c r="D47" s="695"/>
      <c r="E47" s="717">
        <v>50353.19</v>
      </c>
      <c r="F47" s="695"/>
    </row>
    <row r="48" spans="1:6">
      <c r="A48" s="695" t="s">
        <v>947</v>
      </c>
      <c r="B48" s="717">
        <v>39100</v>
      </c>
      <c r="C48" s="695"/>
      <c r="D48" s="695"/>
      <c r="E48" s="717">
        <v>39100</v>
      </c>
      <c r="F48" s="695"/>
    </row>
    <row r="49" spans="1:6">
      <c r="A49" s="695" t="s">
        <v>948</v>
      </c>
      <c r="B49" s="717">
        <v>4723382.4800000004</v>
      </c>
      <c r="C49" s="695"/>
      <c r="D49" s="695"/>
      <c r="E49" s="717">
        <v>4723382.4800000004</v>
      </c>
      <c r="F49" s="695"/>
    </row>
    <row r="50" spans="1:6">
      <c r="A50" s="695" t="s">
        <v>949</v>
      </c>
      <c r="B50" s="717">
        <v>412672.2</v>
      </c>
      <c r="C50" s="695"/>
      <c r="D50" s="695"/>
      <c r="E50" s="717">
        <v>412672.2</v>
      </c>
      <c r="F50" s="695"/>
    </row>
    <row r="51" spans="1:6">
      <c r="A51" s="695" t="s">
        <v>950</v>
      </c>
      <c r="B51" s="717">
        <v>209302.23</v>
      </c>
      <c r="C51" s="695"/>
      <c r="D51" s="695">
        <v>898</v>
      </c>
      <c r="E51" s="717">
        <v>208404.23</v>
      </c>
      <c r="F51" s="695"/>
    </row>
    <row r="52" spans="1:6">
      <c r="A52" s="695" t="s">
        <v>951</v>
      </c>
      <c r="B52" s="717">
        <v>1640103.75</v>
      </c>
      <c r="C52" s="695"/>
      <c r="D52" s="695">
        <v>516.92999999999995</v>
      </c>
      <c r="E52" s="717">
        <v>1639586.82</v>
      </c>
      <c r="F52" s="695"/>
    </row>
    <row r="53" spans="1:6">
      <c r="A53" s="695" t="s">
        <v>952</v>
      </c>
      <c r="B53" s="717">
        <v>300730.01</v>
      </c>
      <c r="C53" s="717">
        <v>180066.8</v>
      </c>
      <c r="D53" s="695"/>
      <c r="E53" s="717">
        <v>480796.81</v>
      </c>
      <c r="F53" s="695"/>
    </row>
    <row r="54" spans="1:6">
      <c r="A54" s="695" t="s">
        <v>953</v>
      </c>
      <c r="B54" s="717">
        <v>36452.339999999997</v>
      </c>
      <c r="C54" s="695"/>
      <c r="D54" s="695"/>
      <c r="E54" s="717">
        <v>36452.339999999997</v>
      </c>
      <c r="F54" s="695"/>
    </row>
    <row r="55" spans="1:6">
      <c r="A55" s="695" t="s">
        <v>954</v>
      </c>
      <c r="B55" s="717">
        <v>1741175.46</v>
      </c>
      <c r="C55" s="717">
        <v>451820</v>
      </c>
      <c r="D55" s="695"/>
      <c r="E55" s="717">
        <v>2192995.46</v>
      </c>
      <c r="F55" s="695"/>
    </row>
    <row r="56" spans="1:6">
      <c r="A56" s="695" t="s">
        <v>955</v>
      </c>
      <c r="B56" s="717">
        <v>14872.63</v>
      </c>
      <c r="C56" s="695"/>
      <c r="D56" s="695"/>
      <c r="E56" s="717">
        <v>14872.63</v>
      </c>
      <c r="F56" s="695"/>
    </row>
    <row r="57" spans="1:6">
      <c r="A57" s="695" t="s">
        <v>956</v>
      </c>
      <c r="B57" s="717">
        <v>15590.4</v>
      </c>
      <c r="C57" s="717">
        <v>750700.97</v>
      </c>
      <c r="D57" s="695"/>
      <c r="E57" s="717">
        <v>766291.37</v>
      </c>
      <c r="F57" s="695"/>
    </row>
    <row r="58" spans="1:6">
      <c r="A58" s="695" t="s">
        <v>957</v>
      </c>
      <c r="B58" s="717">
        <v>7574.8</v>
      </c>
      <c r="C58" s="695"/>
      <c r="D58" s="695"/>
      <c r="E58" s="717">
        <v>7574.8</v>
      </c>
      <c r="F58" s="695"/>
    </row>
    <row r="59" spans="1:6">
      <c r="A59" s="695" t="s">
        <v>958</v>
      </c>
      <c r="B59" s="717">
        <v>12000</v>
      </c>
      <c r="C59" s="695"/>
      <c r="D59" s="695"/>
      <c r="E59" s="717">
        <v>12000</v>
      </c>
      <c r="F59" s="695"/>
    </row>
    <row r="60" spans="1:6">
      <c r="A60" s="695" t="s">
        <v>959</v>
      </c>
      <c r="B60" s="717">
        <v>88673.43</v>
      </c>
      <c r="C60" s="695"/>
      <c r="D60" s="695"/>
      <c r="E60" s="717">
        <v>88673.43</v>
      </c>
      <c r="F60" s="695"/>
    </row>
    <row r="61" spans="1:6">
      <c r="A61" s="695" t="s">
        <v>960</v>
      </c>
      <c r="B61" s="717">
        <v>-1041264.89</v>
      </c>
      <c r="C61" s="695"/>
      <c r="D61" s="695"/>
      <c r="E61" s="695"/>
      <c r="F61" s="717">
        <v>1041264.89</v>
      </c>
    </row>
    <row r="62" spans="1:6">
      <c r="A62" s="695" t="s">
        <v>961</v>
      </c>
      <c r="B62" s="717">
        <v>-5609291.25</v>
      </c>
      <c r="C62" s="695">
        <v>941.11</v>
      </c>
      <c r="D62" s="695"/>
      <c r="E62" s="695"/>
      <c r="F62" s="717">
        <v>5608350.1399999997</v>
      </c>
    </row>
    <row r="63" spans="1:6">
      <c r="A63" s="695" t="s">
        <v>962</v>
      </c>
      <c r="B63" s="717">
        <v>-2711.5</v>
      </c>
      <c r="C63" s="695"/>
      <c r="D63" s="695"/>
      <c r="E63" s="695"/>
      <c r="F63" s="717">
        <v>2711.5</v>
      </c>
    </row>
    <row r="64" spans="1:6">
      <c r="A64" s="695" t="s">
        <v>963</v>
      </c>
      <c r="B64" s="717">
        <v>-6100</v>
      </c>
      <c r="C64" s="695"/>
      <c r="D64" s="695"/>
      <c r="E64" s="695"/>
      <c r="F64" s="717">
        <v>6100</v>
      </c>
    </row>
    <row r="65" spans="1:7">
      <c r="A65" s="695" t="s">
        <v>964</v>
      </c>
      <c r="B65" s="717">
        <v>-4688022.5599999996</v>
      </c>
      <c r="C65" s="717">
        <v>6982.11</v>
      </c>
      <c r="D65" s="695"/>
      <c r="E65" s="695"/>
      <c r="F65" s="717">
        <v>4681040.45</v>
      </c>
    </row>
    <row r="66" spans="1:7">
      <c r="A66" s="695" t="s">
        <v>965</v>
      </c>
      <c r="B66" s="717">
        <v>-197125.17</v>
      </c>
      <c r="C66" s="717">
        <v>1761.27</v>
      </c>
      <c r="D66" s="695"/>
      <c r="E66" s="695"/>
      <c r="F66" s="717">
        <v>195363.9</v>
      </c>
    </row>
    <row r="67" spans="1:7">
      <c r="A67" s="695" t="s">
        <v>966</v>
      </c>
      <c r="B67" s="717">
        <v>-110920.72</v>
      </c>
      <c r="C67" s="695"/>
      <c r="D67" s="695"/>
      <c r="E67" s="695"/>
      <c r="F67" s="717">
        <v>110920.72</v>
      </c>
    </row>
    <row r="68" spans="1:7">
      <c r="A68" s="695" t="s">
        <v>967</v>
      </c>
      <c r="B68" s="717">
        <v>-30478.38</v>
      </c>
      <c r="C68" s="695"/>
      <c r="D68" s="695"/>
      <c r="E68" s="695"/>
      <c r="F68" s="717">
        <v>30478.38</v>
      </c>
    </row>
    <row r="69" spans="1:7">
      <c r="A69" s="695" t="s">
        <v>968</v>
      </c>
      <c r="B69" s="717">
        <v>-65464.91</v>
      </c>
      <c r="C69" s="695"/>
      <c r="D69" s="695"/>
      <c r="E69" s="695"/>
      <c r="F69" s="717">
        <v>65464.91</v>
      </c>
    </row>
    <row r="70" spans="1:7">
      <c r="A70" s="695" t="s">
        <v>969</v>
      </c>
      <c r="B70" s="717">
        <v>-3795768.27</v>
      </c>
      <c r="C70" s="695"/>
      <c r="D70" s="695"/>
      <c r="E70" s="695"/>
      <c r="F70" s="717">
        <v>3795768.27</v>
      </c>
    </row>
    <row r="71" spans="1:7">
      <c r="A71" s="695" t="s">
        <v>970</v>
      </c>
      <c r="B71" s="717">
        <v>-2287236.08</v>
      </c>
      <c r="C71" s="695"/>
      <c r="D71" s="695"/>
      <c r="E71" s="695"/>
      <c r="F71" s="717">
        <v>2287236.08</v>
      </c>
    </row>
    <row r="72" spans="1:7">
      <c r="A72" s="695" t="s">
        <v>971</v>
      </c>
      <c r="B72" s="717">
        <v>-39100</v>
      </c>
      <c r="C72" s="695"/>
      <c r="D72" s="695"/>
      <c r="E72" s="695"/>
      <c r="F72" s="717">
        <v>39100</v>
      </c>
    </row>
    <row r="73" spans="1:7">
      <c r="A73" s="695" t="s">
        <v>972</v>
      </c>
      <c r="B73" s="717">
        <v>-1568504.18</v>
      </c>
      <c r="C73" s="695"/>
      <c r="D73" s="695"/>
      <c r="E73" s="695"/>
      <c r="F73" s="717">
        <v>1568504.18</v>
      </c>
    </row>
    <row r="74" spans="1:7">
      <c r="A74" s="695" t="s">
        <v>973</v>
      </c>
      <c r="B74" s="717">
        <v>-136139.92000000001</v>
      </c>
      <c r="C74" s="695"/>
      <c r="D74" s="695"/>
      <c r="E74" s="695"/>
      <c r="F74" s="717">
        <v>136139.92000000001</v>
      </c>
    </row>
    <row r="75" spans="1:7">
      <c r="A75" s="695" t="s">
        <v>974</v>
      </c>
      <c r="B75" s="717">
        <v>-1457151.44</v>
      </c>
      <c r="C75" s="717">
        <v>1155.02</v>
      </c>
      <c r="D75" s="695"/>
      <c r="E75" s="695"/>
      <c r="F75" s="717">
        <v>1455996.42</v>
      </c>
    </row>
    <row r="76" spans="1:7">
      <c r="A76" s="695" t="s">
        <v>975</v>
      </c>
      <c r="B76" s="717">
        <v>-66604.179999999993</v>
      </c>
      <c r="C76" s="695"/>
      <c r="D76" s="695"/>
      <c r="E76" s="695"/>
      <c r="F76" s="717">
        <v>66604.179999999993</v>
      </c>
    </row>
    <row r="77" spans="1:7">
      <c r="A77" s="695" t="s">
        <v>976</v>
      </c>
      <c r="B77" s="717">
        <v>-259747.48</v>
      </c>
      <c r="C77" s="695"/>
      <c r="D77" s="695"/>
      <c r="E77" s="695"/>
      <c r="F77" s="717">
        <v>259747.48</v>
      </c>
    </row>
    <row r="78" spans="1:7">
      <c r="A78" s="695" t="s">
        <v>977</v>
      </c>
      <c r="B78" s="717">
        <v>-5196.78</v>
      </c>
      <c r="C78" s="695"/>
      <c r="D78" s="695"/>
      <c r="E78" s="695"/>
      <c r="F78" s="717">
        <v>5196.78</v>
      </c>
    </row>
    <row r="79" spans="1:7">
      <c r="A79" s="695" t="s">
        <v>978</v>
      </c>
      <c r="B79" s="717">
        <v>-34380.49</v>
      </c>
      <c r="C79" s="695"/>
      <c r="D79" s="695"/>
      <c r="E79" s="695"/>
      <c r="F79" s="717">
        <v>34380.49</v>
      </c>
      <c r="G79" s="825">
        <v>4</v>
      </c>
    </row>
    <row r="80" spans="1:7">
      <c r="A80" s="695" t="s">
        <v>979</v>
      </c>
      <c r="B80" s="695"/>
      <c r="C80" s="717">
        <v>16705870.289999999</v>
      </c>
      <c r="D80" s="717">
        <v>16705870.289999999</v>
      </c>
      <c r="E80" s="695"/>
      <c r="F80" s="695"/>
    </row>
    <row r="81" spans="1:6">
      <c r="A81" s="695" t="s">
        <v>980</v>
      </c>
      <c r="B81" s="717">
        <v>-126003.29</v>
      </c>
      <c r="C81" s="717">
        <v>1149031.3</v>
      </c>
      <c r="D81" s="717">
        <v>1166894.48</v>
      </c>
      <c r="E81" s="695"/>
      <c r="F81" s="717">
        <v>143866.47</v>
      </c>
    </row>
    <row r="82" spans="1:6">
      <c r="A82" s="695" t="s">
        <v>981</v>
      </c>
      <c r="B82" s="717">
        <v>-153320.31</v>
      </c>
      <c r="C82" s="717">
        <v>872957.17</v>
      </c>
      <c r="D82" s="717">
        <v>809949.45</v>
      </c>
      <c r="E82" s="695"/>
      <c r="F82" s="717">
        <v>90312.59</v>
      </c>
    </row>
    <row r="83" spans="1:6">
      <c r="A83" s="695" t="s">
        <v>982</v>
      </c>
      <c r="B83" s="717">
        <v>-157879.49</v>
      </c>
      <c r="C83" s="717">
        <v>913829.04</v>
      </c>
      <c r="D83" s="717">
        <v>848638.16</v>
      </c>
      <c r="E83" s="695"/>
      <c r="F83" s="717">
        <v>92688.61</v>
      </c>
    </row>
    <row r="84" spans="1:6">
      <c r="A84" s="695" t="s">
        <v>983</v>
      </c>
      <c r="B84" s="695"/>
      <c r="C84" s="717">
        <v>16413722.560000001</v>
      </c>
      <c r="D84" s="717">
        <v>16425046.779999999</v>
      </c>
      <c r="E84" s="695"/>
      <c r="F84" s="717">
        <v>11324.22</v>
      </c>
    </row>
    <row r="85" spans="1:6">
      <c r="A85" s="695" t="s">
        <v>984</v>
      </c>
      <c r="B85" s="695"/>
      <c r="C85" s="717">
        <v>16802653.609999999</v>
      </c>
      <c r="D85" s="717">
        <v>16802653.609999999</v>
      </c>
      <c r="E85" s="695"/>
      <c r="F85" s="695"/>
    </row>
    <row r="86" spans="1:6">
      <c r="A86" s="695" t="s">
        <v>985</v>
      </c>
      <c r="B86" s="717">
        <v>-816698.44</v>
      </c>
      <c r="C86" s="717">
        <v>2997518</v>
      </c>
      <c r="D86" s="717">
        <v>2487856.34</v>
      </c>
      <c r="E86" s="695"/>
      <c r="F86" s="717">
        <v>307036.78000000003</v>
      </c>
    </row>
    <row r="87" spans="1:6">
      <c r="A87" s="695" t="s">
        <v>986</v>
      </c>
      <c r="B87" s="717">
        <v>-39600.730000000003</v>
      </c>
      <c r="C87" s="717">
        <v>425787.63</v>
      </c>
      <c r="D87" s="717">
        <v>425791.07</v>
      </c>
      <c r="E87" s="695"/>
      <c r="F87" s="717">
        <v>39604.17</v>
      </c>
    </row>
    <row r="88" spans="1:6">
      <c r="A88" s="695" t="s">
        <v>987</v>
      </c>
      <c r="B88" s="717">
        <v>-3961.06</v>
      </c>
      <c r="C88" s="717">
        <v>42578.559999999998</v>
      </c>
      <c r="D88" s="717">
        <v>42579.11</v>
      </c>
      <c r="E88" s="695"/>
      <c r="F88" s="717">
        <v>3961.61</v>
      </c>
    </row>
    <row r="89" spans="1:6">
      <c r="A89" s="695" t="s">
        <v>988</v>
      </c>
      <c r="B89" s="717">
        <v>-58193.14</v>
      </c>
      <c r="C89" s="717">
        <v>390789.54</v>
      </c>
      <c r="D89" s="717">
        <v>380396.16</v>
      </c>
      <c r="E89" s="695"/>
      <c r="F89" s="717">
        <v>47799.76</v>
      </c>
    </row>
    <row r="90" spans="1:6">
      <c r="A90" s="695" t="s">
        <v>989</v>
      </c>
      <c r="B90" s="717">
        <v>-56156.37</v>
      </c>
      <c r="C90" s="717">
        <v>304774.39</v>
      </c>
      <c r="D90" s="717">
        <v>279672.98</v>
      </c>
      <c r="E90" s="695"/>
      <c r="F90" s="717">
        <v>31054.959999999999</v>
      </c>
    </row>
    <row r="91" spans="1:6">
      <c r="A91" s="695" t="s">
        <v>990</v>
      </c>
      <c r="B91" s="695"/>
      <c r="C91" s="695"/>
      <c r="D91" s="717">
        <v>62224.97</v>
      </c>
      <c r="E91" s="695"/>
      <c r="F91" s="717">
        <v>62224.97</v>
      </c>
    </row>
    <row r="92" spans="1:6">
      <c r="A92" s="695" t="s">
        <v>991</v>
      </c>
      <c r="B92" s="717">
        <v>-2253.1999999999998</v>
      </c>
      <c r="C92" s="717">
        <v>56185</v>
      </c>
      <c r="D92" s="695"/>
      <c r="E92" s="717">
        <v>53931.8</v>
      </c>
      <c r="F92" s="695"/>
    </row>
    <row r="93" spans="1:6">
      <c r="A93" s="695" t="s">
        <v>992</v>
      </c>
      <c r="B93" s="717">
        <v>-73713</v>
      </c>
      <c r="C93" s="717">
        <v>325984</v>
      </c>
      <c r="D93" s="717">
        <v>283910</v>
      </c>
      <c r="E93" s="695"/>
      <c r="F93" s="717">
        <v>31639</v>
      </c>
    </row>
    <row r="94" spans="1:6">
      <c r="A94" s="695" t="s">
        <v>993</v>
      </c>
      <c r="B94" s="695"/>
      <c r="C94" s="717">
        <v>242971</v>
      </c>
      <c r="D94" s="717">
        <v>243721</v>
      </c>
      <c r="E94" s="695"/>
      <c r="F94" s="695">
        <v>750</v>
      </c>
    </row>
    <row r="95" spans="1:6">
      <c r="A95" s="695" t="s">
        <v>1199</v>
      </c>
      <c r="B95" s="695"/>
      <c r="C95" s="695"/>
      <c r="D95" s="717">
        <v>33408</v>
      </c>
      <c r="E95" s="695"/>
      <c r="F95" s="717">
        <v>33408</v>
      </c>
    </row>
    <row r="96" spans="1:6">
      <c r="A96" s="695" t="s">
        <v>994</v>
      </c>
      <c r="B96" s="695">
        <v>-0.61</v>
      </c>
      <c r="C96" s="717">
        <v>2522.02</v>
      </c>
      <c r="D96" s="717">
        <v>28843.77</v>
      </c>
      <c r="E96" s="695"/>
      <c r="F96" s="717">
        <v>26322.36</v>
      </c>
    </row>
    <row r="97" spans="1:6">
      <c r="A97" s="695" t="s">
        <v>1179</v>
      </c>
      <c r="B97" s="717">
        <v>-579488.30000000005</v>
      </c>
      <c r="C97" s="717">
        <v>579488.30000000005</v>
      </c>
      <c r="D97" s="695"/>
      <c r="E97" s="695"/>
      <c r="F97" s="695"/>
    </row>
    <row r="98" spans="1:6">
      <c r="A98" s="695" t="s">
        <v>995</v>
      </c>
      <c r="B98" s="717">
        <v>-18987044.469999999</v>
      </c>
      <c r="C98" s="717">
        <v>14490433.32</v>
      </c>
      <c r="D98" s="695"/>
      <c r="E98" s="695"/>
      <c r="F98" s="717">
        <v>4496611.1500000004</v>
      </c>
    </row>
    <row r="99" spans="1:6">
      <c r="A99" s="695" t="s">
        <v>996</v>
      </c>
      <c r="B99" s="695"/>
      <c r="C99" s="717">
        <v>17239778.969999999</v>
      </c>
      <c r="D99" s="717">
        <v>17239778.969999999</v>
      </c>
      <c r="E99" s="695"/>
      <c r="F99" s="695"/>
    </row>
    <row r="100" spans="1:6">
      <c r="A100" s="695" t="s">
        <v>997</v>
      </c>
      <c r="B100" s="717">
        <v>-6000</v>
      </c>
      <c r="C100" s="695"/>
      <c r="D100" s="695"/>
      <c r="E100" s="695"/>
      <c r="F100" s="717">
        <v>6000</v>
      </c>
    </row>
    <row r="101" spans="1:6">
      <c r="A101" s="695" t="s">
        <v>998</v>
      </c>
      <c r="B101" s="695"/>
      <c r="C101" s="717">
        <v>4013140</v>
      </c>
      <c r="D101" s="717">
        <v>4013140</v>
      </c>
      <c r="E101" s="695"/>
      <c r="F101" s="695"/>
    </row>
    <row r="102" spans="1:6">
      <c r="A102" s="695" t="s">
        <v>999</v>
      </c>
      <c r="B102" s="695"/>
      <c r="C102" s="717">
        <v>21374.59</v>
      </c>
      <c r="D102" s="695"/>
      <c r="E102" s="717">
        <v>21374.59</v>
      </c>
      <c r="F102" s="695"/>
    </row>
    <row r="103" spans="1:6">
      <c r="A103" s="695" t="s">
        <v>1000</v>
      </c>
      <c r="B103" s="717">
        <v>-190475</v>
      </c>
      <c r="C103" s="695"/>
      <c r="D103" s="695"/>
      <c r="E103" s="695"/>
      <c r="F103" s="717">
        <v>190475</v>
      </c>
    </row>
    <row r="104" spans="1:6">
      <c r="A104" s="695" t="s">
        <v>1001</v>
      </c>
      <c r="B104" s="717">
        <v>-2039990.63</v>
      </c>
      <c r="C104" s="695"/>
      <c r="D104" s="695"/>
      <c r="E104" s="695"/>
      <c r="F104" s="717">
        <v>2039990.63</v>
      </c>
    </row>
    <row r="105" spans="1:6">
      <c r="A105" s="695" t="s">
        <v>1002</v>
      </c>
      <c r="B105" s="717">
        <v>-1744074.07</v>
      </c>
      <c r="C105" s="695"/>
      <c r="D105" s="717">
        <v>2838536.65</v>
      </c>
      <c r="E105" s="695"/>
      <c r="F105" s="717">
        <v>4582610.72</v>
      </c>
    </row>
    <row r="106" spans="1:6">
      <c r="A106" s="695" t="s">
        <v>1003</v>
      </c>
      <c r="B106" s="717">
        <v>-2156710.9700000002</v>
      </c>
      <c r="C106" s="717">
        <v>10515388.85</v>
      </c>
      <c r="D106" s="717">
        <v>22166702.260000002</v>
      </c>
      <c r="E106" s="695"/>
      <c r="F106" s="717">
        <v>13808024.380000001</v>
      </c>
    </row>
    <row r="107" spans="1:6">
      <c r="A107" s="695" t="s">
        <v>1004</v>
      </c>
      <c r="B107" s="717">
        <v>-327371</v>
      </c>
      <c r="C107" s="717">
        <v>84500</v>
      </c>
      <c r="D107" s="717">
        <v>169000</v>
      </c>
      <c r="E107" s="695"/>
      <c r="F107" s="717">
        <v>411871</v>
      </c>
    </row>
    <row r="108" spans="1:6">
      <c r="A108" s="695" t="s">
        <v>1005</v>
      </c>
      <c r="B108" s="717">
        <v>-89961893.900000006</v>
      </c>
      <c r="C108" s="695"/>
      <c r="D108" s="695"/>
      <c r="E108" s="695"/>
      <c r="F108" s="717">
        <v>89961893.900000006</v>
      </c>
    </row>
    <row r="109" spans="1:6">
      <c r="A109" s="695" t="s">
        <v>1006</v>
      </c>
      <c r="B109" s="717">
        <v>-7571617.9800000004</v>
      </c>
      <c r="C109" s="695"/>
      <c r="D109" s="695"/>
      <c r="E109" s="695"/>
      <c r="F109" s="717">
        <v>7571617.9800000004</v>
      </c>
    </row>
    <row r="110" spans="1:6">
      <c r="A110" s="695" t="s">
        <v>1007</v>
      </c>
      <c r="B110" s="717">
        <v>-578389.13</v>
      </c>
      <c r="C110" s="695"/>
      <c r="D110" s="695"/>
      <c r="E110" s="695"/>
      <c r="F110" s="717">
        <v>578389.13</v>
      </c>
    </row>
    <row r="111" spans="1:6">
      <c r="A111" s="695" t="s">
        <v>1008</v>
      </c>
      <c r="B111" s="717">
        <v>-2211857.62</v>
      </c>
      <c r="C111" s="695"/>
      <c r="D111" s="695"/>
      <c r="E111" s="695"/>
      <c r="F111" s="717">
        <v>2211857.62</v>
      </c>
    </row>
    <row r="112" spans="1:6">
      <c r="A112" s="695" t="s">
        <v>1009</v>
      </c>
      <c r="B112" s="717">
        <v>-1441113.13</v>
      </c>
      <c r="C112" s="695"/>
      <c r="D112" s="695"/>
      <c r="E112" s="695"/>
      <c r="F112" s="717">
        <v>1441113.13</v>
      </c>
    </row>
    <row r="113" spans="1:6">
      <c r="A113" s="695" t="s">
        <v>1010</v>
      </c>
      <c r="B113" s="717">
        <v>-2615459.89</v>
      </c>
      <c r="C113" s="695"/>
      <c r="D113" s="695"/>
      <c r="E113" s="695"/>
      <c r="F113" s="717">
        <v>2615459.89</v>
      </c>
    </row>
    <row r="114" spans="1:6">
      <c r="A114" s="695" t="s">
        <v>1011</v>
      </c>
      <c r="B114" s="717">
        <v>-1757472.81</v>
      </c>
      <c r="C114" s="695"/>
      <c r="D114" s="695"/>
      <c r="E114" s="695"/>
      <c r="F114" s="717">
        <v>1757472.81</v>
      </c>
    </row>
    <row r="115" spans="1:6">
      <c r="A115" s="695" t="s">
        <v>1012</v>
      </c>
      <c r="B115" s="717">
        <v>-2855982.34</v>
      </c>
      <c r="C115" s="695"/>
      <c r="D115" s="695"/>
      <c r="E115" s="695"/>
      <c r="F115" s="717">
        <v>2855982.34</v>
      </c>
    </row>
    <row r="116" spans="1:6">
      <c r="A116" s="695" t="s">
        <v>1013</v>
      </c>
      <c r="B116" s="717">
        <v>96574.21</v>
      </c>
      <c r="C116" s="695"/>
      <c r="D116" s="695"/>
      <c r="E116" s="717">
        <v>96574.21</v>
      </c>
      <c r="F116" s="695"/>
    </row>
    <row r="117" spans="1:6">
      <c r="A117" s="695" t="s">
        <v>1014</v>
      </c>
      <c r="B117" s="717">
        <v>4926067.33</v>
      </c>
      <c r="C117" s="695"/>
      <c r="D117" s="695"/>
      <c r="E117" s="717">
        <v>4926067.33</v>
      </c>
      <c r="F117" s="695"/>
    </row>
    <row r="118" spans="1:6">
      <c r="A118" s="695" t="s">
        <v>1015</v>
      </c>
      <c r="B118" s="717">
        <v>-60001.5</v>
      </c>
      <c r="C118" s="695"/>
      <c r="D118" s="695">
        <v>0.01</v>
      </c>
      <c r="E118" s="695"/>
      <c r="F118" s="717">
        <v>60001.51</v>
      </c>
    </row>
    <row r="119" spans="1:6">
      <c r="A119" s="695" t="s">
        <v>1180</v>
      </c>
      <c r="B119" s="695"/>
      <c r="C119" s="717">
        <v>3119685.98</v>
      </c>
      <c r="D119" s="717">
        <v>3119685.98</v>
      </c>
      <c r="E119" s="695"/>
      <c r="F119" s="695"/>
    </row>
    <row r="120" spans="1:6">
      <c r="A120" s="695" t="s">
        <v>1016</v>
      </c>
      <c r="B120" s="717">
        <v>-30418.19</v>
      </c>
      <c r="C120" s="695"/>
      <c r="D120" s="695"/>
      <c r="E120" s="695"/>
      <c r="F120" s="717">
        <v>30418.19</v>
      </c>
    </row>
    <row r="121" spans="1:6">
      <c r="A121" s="695" t="s">
        <v>1017</v>
      </c>
      <c r="B121" s="717">
        <v>9555687.7400000002</v>
      </c>
      <c r="C121" s="695"/>
      <c r="D121" s="695"/>
      <c r="E121" s="717">
        <v>9555687.7400000002</v>
      </c>
      <c r="F121" s="695"/>
    </row>
    <row r="122" spans="1:6">
      <c r="A122" s="695" t="s">
        <v>1018</v>
      </c>
      <c r="B122" s="717">
        <v>7872892.1699999999</v>
      </c>
      <c r="C122" s="717">
        <v>22500</v>
      </c>
      <c r="D122" s="717">
        <v>92875.37</v>
      </c>
      <c r="E122" s="717">
        <v>7802516.7999999998</v>
      </c>
      <c r="F122" s="695"/>
    </row>
    <row r="123" spans="1:6">
      <c r="A123" s="695" t="s">
        <v>1019</v>
      </c>
      <c r="B123" s="717">
        <v>6325242.6500000004</v>
      </c>
      <c r="C123" s="695"/>
      <c r="D123" s="695"/>
      <c r="E123" s="717">
        <v>6325242.6500000004</v>
      </c>
      <c r="F123" s="695"/>
    </row>
    <row r="124" spans="1:6">
      <c r="A124" s="695" t="s">
        <v>1020</v>
      </c>
      <c r="B124" s="717">
        <v>13751378.77</v>
      </c>
      <c r="C124" s="717">
        <v>259790</v>
      </c>
      <c r="D124" s="717">
        <v>6650</v>
      </c>
      <c r="E124" s="717">
        <v>14004518.77</v>
      </c>
      <c r="F124" s="695"/>
    </row>
    <row r="125" spans="1:6">
      <c r="A125" s="695" t="s">
        <v>1021</v>
      </c>
      <c r="B125" s="717">
        <v>33273.08</v>
      </c>
      <c r="C125" s="717">
        <v>369619.84</v>
      </c>
      <c r="D125" s="717">
        <v>36000</v>
      </c>
      <c r="E125" s="717">
        <v>366892.92</v>
      </c>
      <c r="F125" s="695"/>
    </row>
    <row r="126" spans="1:6">
      <c r="A126" s="695" t="s">
        <v>1022</v>
      </c>
      <c r="B126" s="717">
        <v>3119685.98</v>
      </c>
      <c r="C126" s="717">
        <v>6560715.4100000001</v>
      </c>
      <c r="D126" s="717">
        <v>3175251.29</v>
      </c>
      <c r="E126" s="717">
        <v>6505150.0999999996</v>
      </c>
      <c r="F126" s="695"/>
    </row>
    <row r="127" spans="1:6">
      <c r="A127" s="695" t="s">
        <v>1023</v>
      </c>
      <c r="B127" s="717">
        <v>-2054418.37</v>
      </c>
      <c r="C127" s="717">
        <v>108293.33</v>
      </c>
      <c r="D127" s="717">
        <v>122582.58</v>
      </c>
      <c r="E127" s="695"/>
      <c r="F127" s="717">
        <v>2068707.62</v>
      </c>
    </row>
    <row r="128" spans="1:6">
      <c r="A128" s="695" t="s">
        <v>1024</v>
      </c>
      <c r="B128" s="717">
        <v>-13511385.07</v>
      </c>
      <c r="C128" s="695"/>
      <c r="D128" s="717">
        <v>2492969.5</v>
      </c>
      <c r="E128" s="695"/>
      <c r="F128" s="717">
        <v>16004354.57</v>
      </c>
    </row>
    <row r="129" spans="1:6">
      <c r="A129" s="695" t="s">
        <v>1025</v>
      </c>
      <c r="B129" s="717">
        <v>-2789249.52</v>
      </c>
      <c r="C129" s="717">
        <v>62215.31</v>
      </c>
      <c r="D129" s="717">
        <v>487897.59</v>
      </c>
      <c r="E129" s="695"/>
      <c r="F129" s="717">
        <v>3214931.8</v>
      </c>
    </row>
    <row r="130" spans="1:6">
      <c r="A130" s="695" t="s">
        <v>1026</v>
      </c>
      <c r="B130" s="717">
        <v>-14320209.51</v>
      </c>
      <c r="C130" s="717">
        <v>36000</v>
      </c>
      <c r="D130" s="717">
        <v>1097782.93</v>
      </c>
      <c r="E130" s="695"/>
      <c r="F130" s="717">
        <v>15381992.439999999</v>
      </c>
    </row>
    <row r="131" spans="1:6">
      <c r="A131" s="695" t="s">
        <v>1027</v>
      </c>
      <c r="B131" s="717">
        <v>-2469700.42</v>
      </c>
      <c r="C131" s="695"/>
      <c r="D131" s="695"/>
      <c r="E131" s="695"/>
      <c r="F131" s="717">
        <v>2469700.42</v>
      </c>
    </row>
    <row r="132" spans="1:6">
      <c r="A132" s="695" t="s">
        <v>1028</v>
      </c>
      <c r="B132" s="695"/>
      <c r="C132" s="695"/>
      <c r="D132" s="717">
        <v>39043.65</v>
      </c>
      <c r="E132" s="695"/>
      <c r="F132" s="717">
        <v>39043.65</v>
      </c>
    </row>
    <row r="133" spans="1:6">
      <c r="A133" s="695" t="s">
        <v>1029</v>
      </c>
      <c r="B133" s="695"/>
      <c r="C133" s="695"/>
      <c r="D133" s="717">
        <v>17862.099999999999</v>
      </c>
      <c r="E133" s="695"/>
      <c r="F133" s="717">
        <v>17862.099999999999</v>
      </c>
    </row>
    <row r="134" spans="1:6">
      <c r="A134" s="695" t="s">
        <v>1030</v>
      </c>
      <c r="B134" s="695"/>
      <c r="C134" s="695"/>
      <c r="D134" s="717">
        <v>190650</v>
      </c>
      <c r="E134" s="695"/>
      <c r="F134" s="717">
        <v>190650</v>
      </c>
    </row>
    <row r="135" spans="1:6">
      <c r="A135" s="695" t="s">
        <v>1031</v>
      </c>
      <c r="B135" s="695"/>
      <c r="C135" s="695"/>
      <c r="D135" s="717">
        <v>3840</v>
      </c>
      <c r="E135" s="695"/>
      <c r="F135" s="717">
        <v>3840</v>
      </c>
    </row>
    <row r="136" spans="1:6">
      <c r="A136" s="695" t="s">
        <v>1032</v>
      </c>
      <c r="B136" s="695"/>
      <c r="C136" s="695"/>
      <c r="D136" s="717">
        <v>21780</v>
      </c>
      <c r="E136" s="695"/>
      <c r="F136" s="717">
        <v>21780</v>
      </c>
    </row>
    <row r="137" spans="1:6">
      <c r="A137" s="695" t="s">
        <v>1033</v>
      </c>
      <c r="B137" s="695"/>
      <c r="C137" s="695"/>
      <c r="D137" s="717">
        <v>248820</v>
      </c>
      <c r="E137" s="695"/>
      <c r="F137" s="717">
        <v>248820</v>
      </c>
    </row>
    <row r="138" spans="1:6">
      <c r="A138" s="695" t="s">
        <v>1034</v>
      </c>
      <c r="B138" s="695"/>
      <c r="C138" s="695"/>
      <c r="D138" s="717">
        <v>144010</v>
      </c>
      <c r="E138" s="695"/>
      <c r="F138" s="717">
        <v>144010</v>
      </c>
    </row>
    <row r="139" spans="1:6">
      <c r="A139" s="695" t="s">
        <v>1035</v>
      </c>
      <c r="B139" s="695"/>
      <c r="C139" s="695"/>
      <c r="D139" s="717">
        <v>312583.46000000002</v>
      </c>
      <c r="E139" s="695"/>
      <c r="F139" s="717">
        <v>312583.46000000002</v>
      </c>
    </row>
    <row r="140" spans="1:6">
      <c r="A140" s="695" t="s">
        <v>1036</v>
      </c>
      <c r="B140" s="695"/>
      <c r="C140" s="695"/>
      <c r="D140" s="717">
        <v>97650</v>
      </c>
      <c r="E140" s="695"/>
      <c r="F140" s="717">
        <v>97650</v>
      </c>
    </row>
    <row r="141" spans="1:6">
      <c r="A141" s="695" t="s">
        <v>1037</v>
      </c>
      <c r="B141" s="695"/>
      <c r="C141" s="695"/>
      <c r="D141" s="717">
        <v>23940</v>
      </c>
      <c r="E141" s="695"/>
      <c r="F141" s="717">
        <v>23940</v>
      </c>
    </row>
    <row r="142" spans="1:6">
      <c r="A142" s="695" t="s">
        <v>1038</v>
      </c>
      <c r="B142" s="695"/>
      <c r="C142" s="695"/>
      <c r="D142" s="717">
        <v>232740.02</v>
      </c>
      <c r="E142" s="695"/>
      <c r="F142" s="717">
        <v>232740.02</v>
      </c>
    </row>
    <row r="143" spans="1:6">
      <c r="A143" s="695" t="s">
        <v>1039</v>
      </c>
      <c r="B143" s="695"/>
      <c r="C143" s="717">
        <v>34700</v>
      </c>
      <c r="D143" s="717">
        <v>101600</v>
      </c>
      <c r="E143" s="695"/>
      <c r="F143" s="717">
        <v>66900</v>
      </c>
    </row>
    <row r="144" spans="1:6">
      <c r="A144" s="695" t="s">
        <v>1040</v>
      </c>
      <c r="B144" s="695"/>
      <c r="C144" s="695"/>
      <c r="D144" s="717">
        <v>2323.75</v>
      </c>
      <c r="E144" s="695"/>
      <c r="F144" s="717">
        <v>2323.75</v>
      </c>
    </row>
    <row r="145" spans="1:7">
      <c r="A145" s="695" t="s">
        <v>1041</v>
      </c>
      <c r="B145" s="695"/>
      <c r="C145" s="717">
        <v>18190.740000000002</v>
      </c>
      <c r="D145" s="717">
        <v>54290.1</v>
      </c>
      <c r="E145" s="695"/>
      <c r="F145" s="717">
        <v>36099.360000000001</v>
      </c>
    </row>
    <row r="146" spans="1:7">
      <c r="A146" s="695" t="s">
        <v>1042</v>
      </c>
      <c r="B146" s="695"/>
      <c r="C146" s="695"/>
      <c r="D146" s="717">
        <v>1500000</v>
      </c>
      <c r="E146" s="695"/>
      <c r="F146" s="717">
        <v>1500000</v>
      </c>
    </row>
    <row r="147" spans="1:7">
      <c r="A147" s="695" t="s">
        <v>1043</v>
      </c>
      <c r="B147" s="695"/>
      <c r="C147" s="717">
        <v>1436839.8</v>
      </c>
      <c r="D147" s="717">
        <v>9902722.4000000004</v>
      </c>
      <c r="E147" s="695"/>
      <c r="F147" s="717">
        <v>8465882.5999999996</v>
      </c>
    </row>
    <row r="148" spans="1:7">
      <c r="A148" s="695" t="s">
        <v>1044</v>
      </c>
      <c r="B148" s="695"/>
      <c r="C148" s="717">
        <v>281699.88</v>
      </c>
      <c r="D148" s="717">
        <v>986119.14</v>
      </c>
      <c r="E148" s="695"/>
      <c r="F148" s="717">
        <v>704419.26</v>
      </c>
    </row>
    <row r="149" spans="1:7">
      <c r="A149" s="695" t="s">
        <v>1045</v>
      </c>
      <c r="B149" s="695"/>
      <c r="C149" s="717">
        <v>433311.65</v>
      </c>
      <c r="D149" s="717">
        <v>2285129.4300000002</v>
      </c>
      <c r="E149" s="695"/>
      <c r="F149" s="717">
        <v>1851817.78</v>
      </c>
    </row>
    <row r="150" spans="1:7">
      <c r="A150" s="695" t="s">
        <v>1200</v>
      </c>
      <c r="B150" s="695"/>
      <c r="C150" s="717">
        <v>96000</v>
      </c>
      <c r="D150" s="717">
        <v>192000</v>
      </c>
      <c r="E150" s="695"/>
      <c r="F150" s="717">
        <v>96000</v>
      </c>
      <c r="G150" s="825">
        <v>5</v>
      </c>
    </row>
    <row r="151" spans="1:7">
      <c r="A151" s="695" t="s">
        <v>1201</v>
      </c>
      <c r="B151" s="695"/>
      <c r="C151" s="717">
        <v>272111</v>
      </c>
      <c r="D151" s="717">
        <v>544222</v>
      </c>
      <c r="E151" s="695"/>
      <c r="F151" s="717">
        <v>272111</v>
      </c>
    </row>
    <row r="152" spans="1:7">
      <c r="A152" s="695" t="s">
        <v>1046</v>
      </c>
      <c r="B152" s="695"/>
      <c r="C152" s="717">
        <v>366335.77</v>
      </c>
      <c r="D152" s="717">
        <v>16361642.17</v>
      </c>
      <c r="E152" s="695"/>
      <c r="F152" s="717">
        <v>15995306.4</v>
      </c>
    </row>
    <row r="153" spans="1:7">
      <c r="A153" s="695" t="s">
        <v>1047</v>
      </c>
      <c r="B153" s="695"/>
      <c r="C153" s="717">
        <v>20671.759999999998</v>
      </c>
      <c r="D153" s="717">
        <v>541484.89</v>
      </c>
      <c r="E153" s="695"/>
      <c r="F153" s="717">
        <v>520813.13</v>
      </c>
    </row>
    <row r="154" spans="1:7">
      <c r="A154" s="695" t="s">
        <v>1048</v>
      </c>
      <c r="B154" s="695"/>
      <c r="C154" s="717">
        <v>175830.1</v>
      </c>
      <c r="D154" s="717">
        <v>2249754.67</v>
      </c>
      <c r="E154" s="695"/>
      <c r="F154" s="717">
        <v>2073924.57</v>
      </c>
    </row>
    <row r="155" spans="1:7">
      <c r="A155" s="695" t="s">
        <v>1049</v>
      </c>
      <c r="B155" s="695"/>
      <c r="C155" s="695"/>
      <c r="D155" s="695">
        <v>61.34</v>
      </c>
      <c r="E155" s="695"/>
      <c r="F155" s="695">
        <v>61.34</v>
      </c>
    </row>
    <row r="156" spans="1:7">
      <c r="A156" s="695" t="s">
        <v>1050</v>
      </c>
      <c r="B156" s="695"/>
      <c r="C156" s="717">
        <v>12466329.689999999</v>
      </c>
      <c r="D156" s="695">
        <v>530.32000000000005</v>
      </c>
      <c r="E156" s="717">
        <v>12465799.369999999</v>
      </c>
      <c r="F156" s="695"/>
    </row>
    <row r="157" spans="1:7">
      <c r="A157" s="695" t="s">
        <v>1051</v>
      </c>
      <c r="B157" s="695"/>
      <c r="C157" s="717">
        <v>4920845.92</v>
      </c>
      <c r="D157" s="717">
        <v>15957.33</v>
      </c>
      <c r="E157" s="717">
        <v>4904888.59</v>
      </c>
      <c r="F157" s="695"/>
    </row>
    <row r="158" spans="1:7">
      <c r="A158" s="695" t="s">
        <v>1052</v>
      </c>
      <c r="B158" s="695"/>
      <c r="C158" s="717">
        <v>23941.48</v>
      </c>
      <c r="D158" s="695"/>
      <c r="E158" s="717">
        <v>23941.48</v>
      </c>
      <c r="F158" s="695"/>
    </row>
    <row r="159" spans="1:7">
      <c r="A159" s="695" t="s">
        <v>1053</v>
      </c>
      <c r="B159" s="695"/>
      <c r="C159" s="717">
        <v>345026.53</v>
      </c>
      <c r="D159" s="695"/>
      <c r="E159" s="717">
        <v>345026.53</v>
      </c>
      <c r="F159" s="695"/>
    </row>
    <row r="160" spans="1:7">
      <c r="A160" s="695" t="s">
        <v>1054</v>
      </c>
      <c r="B160" s="695"/>
      <c r="C160" s="717">
        <v>51233.120000000003</v>
      </c>
      <c r="D160" s="695"/>
      <c r="E160" s="717">
        <v>51233.120000000003</v>
      </c>
      <c r="F160" s="695"/>
    </row>
    <row r="161" spans="1:6">
      <c r="A161" s="695" t="s">
        <v>1055</v>
      </c>
      <c r="B161" s="695"/>
      <c r="C161" s="717">
        <v>1166894.48</v>
      </c>
      <c r="D161" s="695">
        <v>190.06</v>
      </c>
      <c r="E161" s="717">
        <v>1166704.42</v>
      </c>
      <c r="F161" s="695"/>
    </row>
    <row r="162" spans="1:6">
      <c r="A162" s="695" t="s">
        <v>1056</v>
      </c>
      <c r="B162" s="695"/>
      <c r="C162" s="717">
        <v>809949.45</v>
      </c>
      <c r="D162" s="717">
        <v>80951.83</v>
      </c>
      <c r="E162" s="717">
        <v>728997.62</v>
      </c>
      <c r="F162" s="695"/>
    </row>
    <row r="163" spans="1:6">
      <c r="A163" s="695" t="s">
        <v>1057</v>
      </c>
      <c r="B163" s="695"/>
      <c r="C163" s="717">
        <v>848638.16</v>
      </c>
      <c r="D163" s="717">
        <v>101576.98</v>
      </c>
      <c r="E163" s="717">
        <v>747061.18</v>
      </c>
      <c r="F163" s="695"/>
    </row>
    <row r="164" spans="1:6">
      <c r="A164" s="695" t="s">
        <v>1058</v>
      </c>
      <c r="B164" s="695"/>
      <c r="C164" s="717">
        <v>31819.200000000001</v>
      </c>
      <c r="D164" s="695"/>
      <c r="E164" s="717">
        <v>31819.200000000001</v>
      </c>
      <c r="F164" s="695"/>
    </row>
    <row r="165" spans="1:6">
      <c r="A165" s="695" t="s">
        <v>1059</v>
      </c>
      <c r="B165" s="695"/>
      <c r="C165" s="717">
        <v>45000.46</v>
      </c>
      <c r="D165" s="695"/>
      <c r="E165" s="717">
        <v>45000.46</v>
      </c>
      <c r="F165" s="695"/>
    </row>
    <row r="166" spans="1:6">
      <c r="A166" s="695" t="s">
        <v>1060</v>
      </c>
      <c r="B166" s="695"/>
      <c r="C166" s="717">
        <v>3123863.51</v>
      </c>
      <c r="D166" s="695">
        <v>134.31</v>
      </c>
      <c r="E166" s="717">
        <v>3123729.2</v>
      </c>
      <c r="F166" s="695"/>
    </row>
    <row r="167" spans="1:6">
      <c r="A167" s="695" t="s">
        <v>1061</v>
      </c>
      <c r="B167" s="695"/>
      <c r="C167" s="717">
        <v>41065.5</v>
      </c>
      <c r="D167" s="695">
        <v>270</v>
      </c>
      <c r="E167" s="717">
        <v>40795.5</v>
      </c>
      <c r="F167" s="695"/>
    </row>
    <row r="168" spans="1:6">
      <c r="A168" s="695" t="s">
        <v>1062</v>
      </c>
      <c r="B168" s="695"/>
      <c r="C168" s="717">
        <v>9275.01</v>
      </c>
      <c r="D168" s="695"/>
      <c r="E168" s="717">
        <v>9275.01</v>
      </c>
      <c r="F168" s="695"/>
    </row>
    <row r="169" spans="1:6">
      <c r="A169" s="695" t="s">
        <v>1063</v>
      </c>
      <c r="B169" s="695"/>
      <c r="C169" s="717">
        <v>84686.62</v>
      </c>
      <c r="D169" s="695"/>
      <c r="E169" s="717">
        <v>84686.62</v>
      </c>
      <c r="F169" s="695"/>
    </row>
    <row r="170" spans="1:6">
      <c r="A170" s="695" t="s">
        <v>1064</v>
      </c>
      <c r="B170" s="695"/>
      <c r="C170" s="717">
        <v>22349.09</v>
      </c>
      <c r="D170" s="695"/>
      <c r="E170" s="717">
        <v>22349.09</v>
      </c>
      <c r="F170" s="695"/>
    </row>
    <row r="171" spans="1:6">
      <c r="A171" s="695" t="s">
        <v>1065</v>
      </c>
      <c r="B171" s="695"/>
      <c r="C171" s="717">
        <v>30986.6</v>
      </c>
      <c r="D171" s="695"/>
      <c r="E171" s="717">
        <v>30986.6</v>
      </c>
      <c r="F171" s="695"/>
    </row>
    <row r="172" spans="1:6">
      <c r="A172" s="695" t="s">
        <v>1066</v>
      </c>
      <c r="B172" s="695"/>
      <c r="C172" s="717">
        <v>33460.559999999998</v>
      </c>
      <c r="D172" s="717">
        <v>2000.31</v>
      </c>
      <c r="E172" s="717">
        <v>31460.25</v>
      </c>
      <c r="F172" s="695"/>
    </row>
    <row r="173" spans="1:6">
      <c r="A173" s="695" t="s">
        <v>1067</v>
      </c>
      <c r="B173" s="695"/>
      <c r="C173" s="717">
        <v>72516.83</v>
      </c>
      <c r="D173" s="717">
        <v>4116</v>
      </c>
      <c r="E173" s="717">
        <v>68400.83</v>
      </c>
      <c r="F173" s="695"/>
    </row>
    <row r="174" spans="1:6">
      <c r="A174" s="695" t="s">
        <v>1068</v>
      </c>
      <c r="B174" s="695"/>
      <c r="C174" s="717">
        <v>6960.14</v>
      </c>
      <c r="D174" s="695"/>
      <c r="E174" s="717">
        <v>6960.14</v>
      </c>
      <c r="F174" s="695"/>
    </row>
    <row r="175" spans="1:6">
      <c r="A175" s="695" t="s">
        <v>1069</v>
      </c>
      <c r="B175" s="695"/>
      <c r="C175" s="695">
        <v>122</v>
      </c>
      <c r="D175" s="695"/>
      <c r="E175" s="695">
        <v>122</v>
      </c>
      <c r="F175" s="695"/>
    </row>
    <row r="176" spans="1:6">
      <c r="A176" s="695" t="s">
        <v>1070</v>
      </c>
      <c r="B176" s="695"/>
      <c r="C176" s="695">
        <v>170</v>
      </c>
      <c r="D176" s="695"/>
      <c r="E176" s="695">
        <v>170</v>
      </c>
      <c r="F176" s="695"/>
    </row>
    <row r="177" spans="1:6">
      <c r="A177" s="695" t="s">
        <v>1181</v>
      </c>
      <c r="B177" s="695"/>
      <c r="C177" s="717">
        <v>7635.99</v>
      </c>
      <c r="D177" s="695"/>
      <c r="E177" s="717">
        <v>7635.99</v>
      </c>
      <c r="F177" s="695"/>
    </row>
    <row r="178" spans="1:6">
      <c r="A178" s="695" t="s">
        <v>1182</v>
      </c>
      <c r="B178" s="695"/>
      <c r="C178" s="717">
        <v>2724.6</v>
      </c>
      <c r="D178" s="695"/>
      <c r="E178" s="717">
        <v>2724.6</v>
      </c>
      <c r="F178" s="695"/>
    </row>
    <row r="179" spans="1:6">
      <c r="A179" s="695" t="s">
        <v>1183</v>
      </c>
      <c r="B179" s="695"/>
      <c r="C179" s="717">
        <v>2853.83</v>
      </c>
      <c r="D179" s="695"/>
      <c r="E179" s="717">
        <v>2853.83</v>
      </c>
      <c r="F179" s="695"/>
    </row>
    <row r="180" spans="1:6">
      <c r="A180" s="695" t="s">
        <v>1071</v>
      </c>
      <c r="B180" s="695"/>
      <c r="C180" s="717">
        <v>31264.09</v>
      </c>
      <c r="D180" s="717">
        <v>8275.44</v>
      </c>
      <c r="E180" s="717">
        <v>22988.65</v>
      </c>
      <c r="F180" s="695"/>
    </row>
    <row r="181" spans="1:6">
      <c r="A181" s="695" t="s">
        <v>1072</v>
      </c>
      <c r="B181" s="695"/>
      <c r="C181" s="717">
        <v>32733.57</v>
      </c>
      <c r="D181" s="695"/>
      <c r="E181" s="717">
        <v>32733.57</v>
      </c>
      <c r="F181" s="695"/>
    </row>
    <row r="182" spans="1:6">
      <c r="A182" s="695" t="s">
        <v>1073</v>
      </c>
      <c r="B182" s="695"/>
      <c r="C182" s="717">
        <v>69221.53</v>
      </c>
      <c r="D182" s="717">
        <v>16465</v>
      </c>
      <c r="E182" s="717">
        <v>52756.53</v>
      </c>
      <c r="F182" s="695"/>
    </row>
    <row r="183" spans="1:6">
      <c r="A183" s="695" t="s">
        <v>1074</v>
      </c>
      <c r="B183" s="695"/>
      <c r="C183" s="717">
        <v>21405.46</v>
      </c>
      <c r="D183" s="717">
        <v>3763</v>
      </c>
      <c r="E183" s="717">
        <v>17642.46</v>
      </c>
      <c r="F183" s="695"/>
    </row>
    <row r="184" spans="1:6">
      <c r="A184" s="695" t="s">
        <v>1075</v>
      </c>
      <c r="B184" s="695"/>
      <c r="C184" s="717">
        <v>3823.82</v>
      </c>
      <c r="D184" s="695"/>
      <c r="E184" s="717">
        <v>3823.82</v>
      </c>
      <c r="F184" s="695"/>
    </row>
    <row r="185" spans="1:6">
      <c r="A185" s="695" t="s">
        <v>1076</v>
      </c>
      <c r="B185" s="695"/>
      <c r="C185" s="717">
        <v>5116.1099999999997</v>
      </c>
      <c r="D185" s="695"/>
      <c r="E185" s="717">
        <v>5116.1099999999997</v>
      </c>
      <c r="F185" s="695"/>
    </row>
    <row r="186" spans="1:6">
      <c r="A186" s="695" t="s">
        <v>1077</v>
      </c>
      <c r="B186" s="695"/>
      <c r="C186" s="717">
        <v>17945.04</v>
      </c>
      <c r="D186" s="695"/>
      <c r="E186" s="717">
        <v>17945.04</v>
      </c>
      <c r="F186" s="695"/>
    </row>
    <row r="187" spans="1:6">
      <c r="A187" s="695" t="s">
        <v>1078</v>
      </c>
      <c r="B187" s="695"/>
      <c r="C187" s="717">
        <v>9213.8799999999992</v>
      </c>
      <c r="D187" s="695"/>
      <c r="E187" s="717">
        <v>9213.8799999999992</v>
      </c>
      <c r="F187" s="695"/>
    </row>
    <row r="188" spans="1:6">
      <c r="A188" s="695" t="s">
        <v>1079</v>
      </c>
      <c r="B188" s="695"/>
      <c r="C188" s="717">
        <v>14411.38</v>
      </c>
      <c r="D188" s="695"/>
      <c r="E188" s="717">
        <v>14411.38</v>
      </c>
      <c r="F188" s="695"/>
    </row>
    <row r="189" spans="1:6">
      <c r="A189" s="695" t="s">
        <v>1080</v>
      </c>
      <c r="B189" s="695"/>
      <c r="C189" s="717">
        <v>21955.4</v>
      </c>
      <c r="D189" s="695">
        <v>39.5</v>
      </c>
      <c r="E189" s="717">
        <v>21915.9</v>
      </c>
      <c r="F189" s="695"/>
    </row>
    <row r="190" spans="1:6">
      <c r="A190" s="695" t="s">
        <v>1081</v>
      </c>
      <c r="B190" s="695"/>
      <c r="C190" s="717">
        <v>53635</v>
      </c>
      <c r="D190" s="695"/>
      <c r="E190" s="717">
        <v>53635</v>
      </c>
      <c r="F190" s="695"/>
    </row>
    <row r="191" spans="1:6">
      <c r="A191" s="695" t="s">
        <v>1082</v>
      </c>
      <c r="B191" s="695"/>
      <c r="C191" s="717">
        <v>342747.69</v>
      </c>
      <c r="D191" s="717">
        <v>15087.09</v>
      </c>
      <c r="E191" s="717">
        <v>327660.59999999998</v>
      </c>
      <c r="F191" s="695"/>
    </row>
    <row r="192" spans="1:6">
      <c r="A192" s="695" t="s">
        <v>1083</v>
      </c>
      <c r="B192" s="695"/>
      <c r="C192" s="717">
        <v>73850.240000000005</v>
      </c>
      <c r="D192" s="695"/>
      <c r="E192" s="717">
        <v>73850.240000000005</v>
      </c>
      <c r="F192" s="695"/>
    </row>
    <row r="193" spans="1:6">
      <c r="A193" s="695" t="s">
        <v>1084</v>
      </c>
      <c r="B193" s="695"/>
      <c r="C193" s="717">
        <v>11991</v>
      </c>
      <c r="D193" s="695"/>
      <c r="E193" s="717">
        <v>11991</v>
      </c>
      <c r="F193" s="695"/>
    </row>
    <row r="194" spans="1:6">
      <c r="A194" s="695" t="s">
        <v>1085</v>
      </c>
      <c r="B194" s="695"/>
      <c r="C194" s="717">
        <v>37394.160000000003</v>
      </c>
      <c r="D194" s="695"/>
      <c r="E194" s="717">
        <v>37394.160000000003</v>
      </c>
      <c r="F194" s="695"/>
    </row>
    <row r="195" spans="1:6">
      <c r="A195" s="695" t="s">
        <v>1086</v>
      </c>
      <c r="B195" s="695"/>
      <c r="C195" s="717">
        <v>1259.8599999999999</v>
      </c>
      <c r="D195" s="695"/>
      <c r="E195" s="717">
        <v>1259.8599999999999</v>
      </c>
      <c r="F195" s="695"/>
    </row>
    <row r="196" spans="1:6">
      <c r="A196" s="695" t="s">
        <v>1087</v>
      </c>
      <c r="B196" s="695"/>
      <c r="C196" s="717">
        <v>39532.39</v>
      </c>
      <c r="D196" s="717">
        <v>2037.05</v>
      </c>
      <c r="E196" s="717">
        <v>37495.339999999997</v>
      </c>
      <c r="F196" s="695"/>
    </row>
    <row r="197" spans="1:6">
      <c r="A197" s="695" t="s">
        <v>1088</v>
      </c>
      <c r="B197" s="695"/>
      <c r="C197" s="717">
        <v>16267.42</v>
      </c>
      <c r="D197" s="717">
        <v>4658</v>
      </c>
      <c r="E197" s="717">
        <v>11609.42</v>
      </c>
      <c r="F197" s="695"/>
    </row>
    <row r="198" spans="1:6">
      <c r="A198" s="695" t="s">
        <v>1089</v>
      </c>
      <c r="B198" s="695"/>
      <c r="C198" s="717">
        <v>3110</v>
      </c>
      <c r="D198" s="695"/>
      <c r="E198" s="717">
        <v>3110</v>
      </c>
      <c r="F198" s="695"/>
    </row>
    <row r="199" spans="1:6">
      <c r="A199" s="695" t="s">
        <v>1090</v>
      </c>
      <c r="B199" s="695"/>
      <c r="C199" s="717">
        <v>31694.14</v>
      </c>
      <c r="D199" s="695"/>
      <c r="E199" s="717">
        <v>31694.14</v>
      </c>
      <c r="F199" s="695"/>
    </row>
    <row r="200" spans="1:6">
      <c r="A200" s="695" t="s">
        <v>1091</v>
      </c>
      <c r="B200" s="695"/>
      <c r="C200" s="717">
        <v>10803.75</v>
      </c>
      <c r="D200" s="695"/>
      <c r="E200" s="717">
        <v>10803.75</v>
      </c>
      <c r="F200" s="695"/>
    </row>
    <row r="201" spans="1:6">
      <c r="A201" s="695" t="s">
        <v>1092</v>
      </c>
      <c r="B201" s="695"/>
      <c r="C201" s="717">
        <v>5031.74</v>
      </c>
      <c r="D201" s="717">
        <v>1470</v>
      </c>
      <c r="E201" s="717">
        <v>3561.74</v>
      </c>
      <c r="F201" s="695"/>
    </row>
    <row r="202" spans="1:6">
      <c r="A202" s="695" t="s">
        <v>1093</v>
      </c>
      <c r="B202" s="695"/>
      <c r="C202" s="717">
        <v>16946.14</v>
      </c>
      <c r="D202" s="695"/>
      <c r="E202" s="717">
        <v>16946.14</v>
      </c>
      <c r="F202" s="695"/>
    </row>
    <row r="203" spans="1:6">
      <c r="A203" s="695" t="s">
        <v>1094</v>
      </c>
      <c r="B203" s="695"/>
      <c r="C203" s="717">
        <v>267699</v>
      </c>
      <c r="D203" s="717">
        <v>27849</v>
      </c>
      <c r="E203" s="717">
        <v>239850</v>
      </c>
      <c r="F203" s="695"/>
    </row>
    <row r="204" spans="1:6">
      <c r="A204" s="695" t="s">
        <v>1095</v>
      </c>
      <c r="B204" s="695"/>
      <c r="C204" s="717">
        <v>93034.87</v>
      </c>
      <c r="D204" s="695"/>
      <c r="E204" s="717">
        <v>93034.87</v>
      </c>
      <c r="F204" s="695"/>
    </row>
    <row r="205" spans="1:6">
      <c r="A205" s="695" t="s">
        <v>1096</v>
      </c>
      <c r="B205" s="695"/>
      <c r="C205" s="717">
        <v>5327.16</v>
      </c>
      <c r="D205" s="695"/>
      <c r="E205" s="717">
        <v>5327.16</v>
      </c>
      <c r="F205" s="695"/>
    </row>
    <row r="206" spans="1:6">
      <c r="A206" s="695" t="s">
        <v>1097</v>
      </c>
      <c r="B206" s="695"/>
      <c r="C206" s="717">
        <v>43535</v>
      </c>
      <c r="D206" s="717">
        <v>8732</v>
      </c>
      <c r="E206" s="717">
        <v>34803</v>
      </c>
      <c r="F206" s="695"/>
    </row>
    <row r="207" spans="1:6">
      <c r="A207" s="695" t="s">
        <v>1098</v>
      </c>
      <c r="B207" s="695"/>
      <c r="C207" s="717">
        <v>174503.6</v>
      </c>
      <c r="D207" s="695"/>
      <c r="E207" s="717">
        <v>174503.6</v>
      </c>
      <c r="F207" s="695"/>
    </row>
    <row r="208" spans="1:6">
      <c r="A208" s="695" t="s">
        <v>1099</v>
      </c>
      <c r="B208" s="695"/>
      <c r="C208" s="717">
        <v>3978.92</v>
      </c>
      <c r="D208" s="695">
        <v>705.85</v>
      </c>
      <c r="E208" s="717">
        <v>3273.07</v>
      </c>
      <c r="F208" s="695"/>
    </row>
    <row r="209" spans="1:7">
      <c r="A209" s="695" t="s">
        <v>1100</v>
      </c>
      <c r="B209" s="695"/>
      <c r="C209" s="717">
        <v>43312</v>
      </c>
      <c r="D209" s="695"/>
      <c r="E209" s="717">
        <v>43312</v>
      </c>
      <c r="F209" s="695"/>
    </row>
    <row r="210" spans="1:7">
      <c r="A210" s="695" t="s">
        <v>1184</v>
      </c>
      <c r="B210" s="695"/>
      <c r="C210" s="717">
        <v>6090</v>
      </c>
      <c r="D210" s="695"/>
      <c r="E210" s="717">
        <v>6090</v>
      </c>
      <c r="F210" s="695"/>
    </row>
    <row r="211" spans="1:7">
      <c r="A211" s="695" t="s">
        <v>1101</v>
      </c>
      <c r="B211" s="695"/>
      <c r="C211" s="717">
        <v>3526.4</v>
      </c>
      <c r="D211" s="695"/>
      <c r="E211" s="717">
        <v>3526.4</v>
      </c>
      <c r="F211" s="695"/>
    </row>
    <row r="212" spans="1:7">
      <c r="A212" s="695" t="s">
        <v>1102</v>
      </c>
      <c r="B212" s="695"/>
      <c r="C212" s="717">
        <v>3998.52</v>
      </c>
      <c r="D212" s="695"/>
      <c r="E212" s="717">
        <v>3998.52</v>
      </c>
      <c r="F212" s="695"/>
    </row>
    <row r="213" spans="1:7">
      <c r="A213" s="695" t="s">
        <v>1103</v>
      </c>
      <c r="B213" s="695"/>
      <c r="C213" s="717">
        <v>131100</v>
      </c>
      <c r="D213" s="717">
        <v>23200</v>
      </c>
      <c r="E213" s="717">
        <v>107900</v>
      </c>
      <c r="F213" s="695"/>
    </row>
    <row r="214" spans="1:7">
      <c r="A214" s="695" t="s">
        <v>1104</v>
      </c>
      <c r="B214" s="695"/>
      <c r="C214" s="717">
        <v>147648</v>
      </c>
      <c r="D214" s="717">
        <v>6960</v>
      </c>
      <c r="E214" s="717">
        <v>140688</v>
      </c>
      <c r="F214" s="695"/>
    </row>
    <row r="215" spans="1:7">
      <c r="A215" s="695" t="s">
        <v>1105</v>
      </c>
      <c r="B215" s="695"/>
      <c r="C215" s="717">
        <v>207317.35</v>
      </c>
      <c r="D215" s="695"/>
      <c r="E215" s="717">
        <v>207317.35</v>
      </c>
      <c r="F215" s="695"/>
    </row>
    <row r="216" spans="1:7">
      <c r="A216" s="695" t="s">
        <v>1106</v>
      </c>
      <c r="B216" s="695"/>
      <c r="C216" s="717">
        <v>524753.26</v>
      </c>
      <c r="D216" s="717">
        <v>57575.44</v>
      </c>
      <c r="E216" s="717">
        <v>467177.82</v>
      </c>
      <c r="F216" s="695"/>
    </row>
    <row r="217" spans="1:7">
      <c r="A217" s="695" t="s">
        <v>1107</v>
      </c>
      <c r="B217" s="695"/>
      <c r="C217" s="717">
        <v>196929.24</v>
      </c>
      <c r="D217" s="695">
        <v>411.8</v>
      </c>
      <c r="E217" s="717">
        <v>196517.44</v>
      </c>
      <c r="F217" s="695"/>
    </row>
    <row r="218" spans="1:7">
      <c r="A218" s="695" t="s">
        <v>1108</v>
      </c>
      <c r="B218" s="695"/>
      <c r="C218" s="717">
        <v>202034.65</v>
      </c>
      <c r="D218" s="695"/>
      <c r="E218" s="717">
        <v>202034.65</v>
      </c>
      <c r="F218" s="695"/>
    </row>
    <row r="219" spans="1:7">
      <c r="A219" s="695" t="s">
        <v>1109</v>
      </c>
      <c r="B219" s="695"/>
      <c r="C219" s="717">
        <v>120998.9</v>
      </c>
      <c r="D219" s="717">
        <v>6664.31</v>
      </c>
      <c r="E219" s="717">
        <v>114334.59</v>
      </c>
      <c r="F219" s="695"/>
    </row>
    <row r="220" spans="1:7">
      <c r="A220" s="695" t="s">
        <v>1185</v>
      </c>
      <c r="B220" s="695"/>
      <c r="C220" s="717">
        <v>5196.8</v>
      </c>
      <c r="D220" s="695"/>
      <c r="E220" s="717">
        <v>5196.8</v>
      </c>
      <c r="F220" s="695"/>
    </row>
    <row r="221" spans="1:7">
      <c r="A221" s="695" t="s">
        <v>1110</v>
      </c>
      <c r="B221" s="695"/>
      <c r="C221" s="717">
        <v>13655.36</v>
      </c>
      <c r="D221" s="695"/>
      <c r="E221" s="717">
        <v>13655.36</v>
      </c>
      <c r="F221" s="695"/>
      <c r="G221" s="825">
        <v>6</v>
      </c>
    </row>
    <row r="222" spans="1:7">
      <c r="A222" s="695" t="s">
        <v>1111</v>
      </c>
      <c r="B222" s="695"/>
      <c r="C222" s="717">
        <v>65752.789999999994</v>
      </c>
      <c r="D222" s="695"/>
      <c r="E222" s="717">
        <v>65752.789999999994</v>
      </c>
      <c r="F222" s="695"/>
    </row>
    <row r="223" spans="1:7">
      <c r="A223" s="695" t="s">
        <v>1112</v>
      </c>
      <c r="B223" s="695"/>
      <c r="C223" s="717">
        <v>1581.4</v>
      </c>
      <c r="D223" s="695"/>
      <c r="E223" s="717">
        <v>1581.4</v>
      </c>
      <c r="F223" s="695"/>
    </row>
    <row r="224" spans="1:7">
      <c r="A224" s="695" t="s">
        <v>1113</v>
      </c>
      <c r="B224" s="695"/>
      <c r="C224" s="717">
        <v>59593.84</v>
      </c>
      <c r="D224" s="695"/>
      <c r="E224" s="717">
        <v>59593.84</v>
      </c>
      <c r="F224" s="695"/>
    </row>
    <row r="225" spans="1:6">
      <c r="A225" s="695" t="s">
        <v>1114</v>
      </c>
      <c r="B225" s="695"/>
      <c r="C225" s="717">
        <v>131344.31</v>
      </c>
      <c r="D225" s="717">
        <v>1993.99</v>
      </c>
      <c r="E225" s="717">
        <v>129350.32</v>
      </c>
      <c r="F225" s="695"/>
    </row>
    <row r="226" spans="1:6">
      <c r="A226" s="695" t="s">
        <v>1115</v>
      </c>
      <c r="B226" s="695"/>
      <c r="C226" s="717">
        <v>13054.92</v>
      </c>
      <c r="D226" s="717">
        <v>3352.46</v>
      </c>
      <c r="E226" s="717">
        <v>9702.4599999999991</v>
      </c>
      <c r="F226" s="695"/>
    </row>
    <row r="227" spans="1:6">
      <c r="A227" s="695" t="s">
        <v>1116</v>
      </c>
      <c r="B227" s="695"/>
      <c r="C227" s="717">
        <v>410582.52</v>
      </c>
      <c r="D227" s="717">
        <v>93164.84</v>
      </c>
      <c r="E227" s="717">
        <v>317417.68</v>
      </c>
      <c r="F227" s="695"/>
    </row>
    <row r="228" spans="1:6">
      <c r="A228" s="695" t="s">
        <v>1117</v>
      </c>
      <c r="B228" s="695"/>
      <c r="C228" s="717">
        <v>51127.72</v>
      </c>
      <c r="D228" s="717">
        <v>3219.72</v>
      </c>
      <c r="E228" s="717">
        <v>47908</v>
      </c>
      <c r="F228" s="695"/>
    </row>
    <row r="229" spans="1:6">
      <c r="A229" s="695" t="s">
        <v>1118</v>
      </c>
      <c r="B229" s="695"/>
      <c r="C229" s="717">
        <v>450065.29</v>
      </c>
      <c r="D229" s="717">
        <v>106028.76</v>
      </c>
      <c r="E229" s="717">
        <v>344036.53</v>
      </c>
      <c r="F229" s="695"/>
    </row>
    <row r="230" spans="1:6">
      <c r="A230" s="695" t="s">
        <v>1119</v>
      </c>
      <c r="B230" s="695"/>
      <c r="C230" s="717">
        <v>56260</v>
      </c>
      <c r="D230" s="695"/>
      <c r="E230" s="717">
        <v>56260</v>
      </c>
      <c r="F230" s="695"/>
    </row>
    <row r="231" spans="1:6">
      <c r="A231" s="695" t="s">
        <v>1120</v>
      </c>
      <c r="B231" s="695"/>
      <c r="C231" s="717">
        <v>9004.4</v>
      </c>
      <c r="D231" s="695"/>
      <c r="E231" s="717">
        <v>9004.4</v>
      </c>
      <c r="F231" s="695"/>
    </row>
    <row r="232" spans="1:6">
      <c r="A232" s="695" t="s">
        <v>1121</v>
      </c>
      <c r="B232" s="695"/>
      <c r="C232" s="717">
        <v>76580.039999999994</v>
      </c>
      <c r="D232" s="717">
        <v>4900.91</v>
      </c>
      <c r="E232" s="717">
        <v>71679.13</v>
      </c>
      <c r="F232" s="695"/>
    </row>
    <row r="233" spans="1:6">
      <c r="A233" s="695" t="s">
        <v>1122</v>
      </c>
      <c r="B233" s="695"/>
      <c r="C233" s="717">
        <v>162674.01999999999</v>
      </c>
      <c r="D233" s="717">
        <v>20831.36</v>
      </c>
      <c r="E233" s="717">
        <v>141842.66</v>
      </c>
      <c r="F233" s="695"/>
    </row>
    <row r="234" spans="1:6">
      <c r="A234" s="695" t="s">
        <v>1123</v>
      </c>
      <c r="B234" s="695"/>
      <c r="C234" s="717">
        <v>4663.24</v>
      </c>
      <c r="D234" s="695">
        <v>368</v>
      </c>
      <c r="E234" s="717">
        <v>4295.24</v>
      </c>
      <c r="F234" s="695"/>
    </row>
    <row r="235" spans="1:6">
      <c r="A235" s="695" t="s">
        <v>1124</v>
      </c>
      <c r="B235" s="695"/>
      <c r="C235" s="717">
        <v>77055.649999999994</v>
      </c>
      <c r="D235" s="695"/>
      <c r="E235" s="717">
        <v>77055.649999999994</v>
      </c>
      <c r="F235" s="695"/>
    </row>
    <row r="236" spans="1:6">
      <c r="A236" s="695" t="s">
        <v>1125</v>
      </c>
      <c r="B236" s="695"/>
      <c r="C236" s="717">
        <v>29930.639999999999</v>
      </c>
      <c r="D236" s="695"/>
      <c r="E236" s="717">
        <v>29930.639999999999</v>
      </c>
      <c r="F236" s="695"/>
    </row>
    <row r="237" spans="1:6">
      <c r="A237" s="695" t="s">
        <v>1126</v>
      </c>
      <c r="B237" s="695"/>
      <c r="C237" s="717">
        <v>31320</v>
      </c>
      <c r="D237" s="717">
        <v>10440</v>
      </c>
      <c r="E237" s="717">
        <v>20880</v>
      </c>
      <c r="F237" s="695"/>
    </row>
    <row r="238" spans="1:6">
      <c r="A238" s="695" t="s">
        <v>1127</v>
      </c>
      <c r="B238" s="695"/>
      <c r="C238" s="717">
        <v>14514.75</v>
      </c>
      <c r="D238" s="717">
        <v>1464</v>
      </c>
      <c r="E238" s="717">
        <v>13050.75</v>
      </c>
      <c r="F238" s="695"/>
    </row>
    <row r="239" spans="1:6">
      <c r="A239" s="695" t="s">
        <v>1128</v>
      </c>
      <c r="B239" s="695"/>
      <c r="C239" s="717">
        <v>98686.88</v>
      </c>
      <c r="D239" s="695"/>
      <c r="E239" s="717">
        <v>98686.88</v>
      </c>
      <c r="F239" s="695"/>
    </row>
    <row r="240" spans="1:6">
      <c r="A240" s="695" t="s">
        <v>1186</v>
      </c>
      <c r="B240" s="695"/>
      <c r="C240" s="695">
        <v>400</v>
      </c>
      <c r="D240" s="695"/>
      <c r="E240" s="695">
        <v>400</v>
      </c>
      <c r="F240" s="695"/>
    </row>
    <row r="241" spans="1:6">
      <c r="A241" s="695" t="s">
        <v>1129</v>
      </c>
      <c r="B241" s="695"/>
      <c r="C241" s="717">
        <v>283910</v>
      </c>
      <c r="D241" s="717">
        <v>26669</v>
      </c>
      <c r="E241" s="717">
        <v>257241</v>
      </c>
      <c r="F241" s="695"/>
    </row>
    <row r="242" spans="1:6">
      <c r="A242" s="695" t="s">
        <v>1130</v>
      </c>
      <c r="B242" s="695"/>
      <c r="C242" s="695">
        <v>115.76</v>
      </c>
      <c r="D242" s="695"/>
      <c r="E242" s="695">
        <v>115.76</v>
      </c>
      <c r="F242" s="695"/>
    </row>
    <row r="243" spans="1:6">
      <c r="A243" s="695" t="s">
        <v>1131</v>
      </c>
      <c r="B243" s="695"/>
      <c r="C243" s="717">
        <v>516996</v>
      </c>
      <c r="D243" s="695"/>
      <c r="E243" s="717">
        <v>516996</v>
      </c>
      <c r="F243" s="695"/>
    </row>
    <row r="244" spans="1:6">
      <c r="A244" s="695" t="s">
        <v>1132</v>
      </c>
      <c r="B244" s="695"/>
      <c r="C244" s="695"/>
      <c r="D244" s="695">
        <v>0.9</v>
      </c>
      <c r="E244" s="695"/>
      <c r="F244" s="695">
        <v>0.9</v>
      </c>
    </row>
    <row r="245" spans="1:6">
      <c r="A245" s="265" t="s">
        <v>612</v>
      </c>
      <c r="B245" s="265"/>
      <c r="C245" s="569">
        <v>260047968.47999999</v>
      </c>
      <c r="D245" s="569">
        <v>260047968.47999999</v>
      </c>
      <c r="E245" s="695"/>
      <c r="F245" s="695"/>
    </row>
    <row r="246" spans="1:6">
      <c r="A246" s="695"/>
      <c r="B246" s="695"/>
      <c r="C246" s="695"/>
      <c r="D246" s="695"/>
      <c r="E246" s="695"/>
      <c r="F246" s="695"/>
    </row>
    <row r="247" spans="1:6">
      <c r="A247" s="695"/>
      <c r="B247" s="695"/>
      <c r="C247" s="695"/>
      <c r="D247" s="695"/>
      <c r="E247" s="695"/>
      <c r="F247" s="695"/>
    </row>
    <row r="248" spans="1:6">
      <c r="A248" s="549" t="s">
        <v>613</v>
      </c>
      <c r="B248" s="541"/>
      <c r="C248" s="541"/>
      <c r="D248" s="542"/>
      <c r="E248" s="541"/>
      <c r="F248" s="541"/>
    </row>
    <row r="249" spans="1:6">
      <c r="A249" s="549" t="s">
        <v>614</v>
      </c>
      <c r="B249" s="541"/>
      <c r="C249" s="541"/>
      <c r="D249" s="542"/>
      <c r="E249" s="541"/>
      <c r="F249" s="541"/>
    </row>
    <row r="250" spans="1:6">
      <c r="A250" s="540"/>
      <c r="B250" s="541"/>
      <c r="C250" s="541"/>
      <c r="D250" s="542"/>
      <c r="E250" s="541"/>
      <c r="F250" s="541"/>
    </row>
    <row r="252" spans="1:6">
      <c r="A252" s="623" t="s">
        <v>615</v>
      </c>
      <c r="B252" s="623"/>
      <c r="C252" s="623"/>
      <c r="D252" s="623"/>
      <c r="E252" s="623" t="s">
        <v>616</v>
      </c>
      <c r="F252" s="623"/>
    </row>
    <row r="253" spans="1:6">
      <c r="A253" s="623" t="s">
        <v>617</v>
      </c>
      <c r="B253" s="623"/>
      <c r="C253" s="623"/>
      <c r="D253" s="623"/>
      <c r="E253" s="623" t="s">
        <v>618</v>
      </c>
      <c r="F253" s="623"/>
    </row>
    <row r="256" spans="1:6">
      <c r="E256" s="623"/>
    </row>
    <row r="257" spans="5:7">
      <c r="E257" s="623"/>
    </row>
    <row r="262" spans="5:7">
      <c r="G262" s="825">
        <v>7</v>
      </c>
    </row>
  </sheetData>
  <pageMargins left="0.70866141732283472" right="0.70866141732283472" top="0.74803149606299213" bottom="0.74803149606299213" header="0.31496062992125984" footer="0.31496062992125984"/>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showGridLines="0" topLeftCell="E16" zoomScale="80" zoomScaleNormal="80" workbookViewId="0">
      <selection activeCell="F34" sqref="F34"/>
    </sheetView>
  </sheetViews>
  <sheetFormatPr baseColWidth="10" defaultRowHeight="12.75"/>
  <cols>
    <col min="1" max="1" width="3.7109375" style="235" customWidth="1"/>
    <col min="2" max="2" width="11.7109375" style="236" customWidth="1"/>
    <col min="3" max="3" width="57.42578125" style="236" customWidth="1"/>
    <col min="4" max="6" width="18.7109375" style="237" customWidth="1"/>
    <col min="7" max="7" width="15.85546875" style="237" customWidth="1"/>
    <col min="8" max="8" width="16.140625" style="237" customWidth="1"/>
    <col min="9" max="9" width="3.28515625" style="235" customWidth="1"/>
    <col min="10" max="16384" width="11.42578125" style="24"/>
  </cols>
  <sheetData>
    <row r="1" spans="1:10" s="508" customFormat="1" ht="7.5" customHeight="1">
      <c r="A1" s="88"/>
      <c r="B1" s="91"/>
      <c r="C1" s="865"/>
      <c r="D1" s="865"/>
      <c r="E1" s="865"/>
      <c r="F1" s="865"/>
      <c r="G1" s="865"/>
      <c r="H1" s="91"/>
      <c r="I1" s="91"/>
    </row>
    <row r="2" spans="1:10" ht="14.1" customHeight="1">
      <c r="A2" s="215"/>
      <c r="B2" s="91"/>
      <c r="C2" s="865" t="s">
        <v>445</v>
      </c>
      <c r="D2" s="865"/>
      <c r="E2" s="865"/>
      <c r="F2" s="865"/>
      <c r="G2" s="865"/>
      <c r="H2" s="91"/>
      <c r="I2" s="91"/>
      <c r="J2" s="508"/>
    </row>
    <row r="3" spans="1:10" ht="14.1" customHeight="1">
      <c r="A3" s="846" t="s">
        <v>1196</v>
      </c>
      <c r="B3" s="846"/>
      <c r="C3" s="846"/>
      <c r="D3" s="846"/>
      <c r="E3" s="846"/>
      <c r="F3" s="846"/>
      <c r="G3" s="846"/>
      <c r="H3" s="846"/>
      <c r="I3" s="115"/>
      <c r="J3" s="508"/>
    </row>
    <row r="4" spans="1:10" ht="14.1" customHeight="1">
      <c r="A4" s="215"/>
      <c r="B4" s="91"/>
      <c r="C4" s="865" t="s">
        <v>129</v>
      </c>
      <c r="D4" s="865"/>
      <c r="E4" s="865"/>
      <c r="F4" s="865"/>
      <c r="G4" s="865"/>
      <c r="H4" s="91"/>
      <c r="I4" s="91"/>
    </row>
    <row r="5" spans="1:10" s="508" customFormat="1" ht="3" customHeight="1">
      <c r="A5" s="94"/>
      <c r="B5" s="29"/>
      <c r="C5" s="866"/>
      <c r="D5" s="866"/>
      <c r="E5" s="866"/>
      <c r="F5" s="866"/>
      <c r="G5" s="866"/>
      <c r="H5" s="866"/>
      <c r="I5" s="866"/>
    </row>
    <row r="6" spans="1:10" ht="20.100000000000001" customHeight="1">
      <c r="A6" s="94"/>
      <c r="B6" s="29"/>
      <c r="C6" s="29" t="s">
        <v>3</v>
      </c>
      <c r="D6" s="844" t="s">
        <v>542</v>
      </c>
      <c r="E6" s="844"/>
      <c r="F6" s="844"/>
      <c r="G6" s="30"/>
      <c r="H6" s="30"/>
      <c r="I6" s="30"/>
      <c r="J6" s="508"/>
    </row>
    <row r="7" spans="1:10" ht="3" customHeight="1">
      <c r="A7" s="94"/>
      <c r="B7" s="94"/>
      <c r="C7" s="94" t="s">
        <v>130</v>
      </c>
      <c r="D7" s="94"/>
      <c r="E7" s="94"/>
      <c r="F7" s="94"/>
      <c r="G7" s="94"/>
      <c r="H7" s="94"/>
      <c r="I7" s="94"/>
    </row>
    <row r="8" spans="1:10" s="508" customFormat="1" ht="3" customHeight="1">
      <c r="A8" s="94"/>
      <c r="B8" s="94"/>
      <c r="C8" s="94"/>
      <c r="D8" s="94"/>
      <c r="E8" s="94"/>
      <c r="F8" s="94"/>
      <c r="G8" s="94"/>
      <c r="H8" s="94"/>
      <c r="I8" s="94"/>
    </row>
    <row r="9" spans="1:10" s="508" customFormat="1" ht="63.75">
      <c r="A9" s="216"/>
      <c r="B9" s="862" t="s">
        <v>74</v>
      </c>
      <c r="C9" s="862"/>
      <c r="D9" s="217" t="s">
        <v>48</v>
      </c>
      <c r="E9" s="217" t="s">
        <v>131</v>
      </c>
      <c r="F9" s="217" t="s">
        <v>132</v>
      </c>
      <c r="G9" s="217" t="s">
        <v>133</v>
      </c>
      <c r="H9" s="217" t="s">
        <v>134</v>
      </c>
      <c r="I9" s="218"/>
    </row>
    <row r="10" spans="1:10" s="508" customFormat="1" ht="3" customHeight="1">
      <c r="A10" s="219"/>
      <c r="B10" s="94"/>
      <c r="C10" s="94"/>
      <c r="D10" s="94"/>
      <c r="E10" s="94"/>
      <c r="F10" s="94"/>
      <c r="G10" s="94"/>
      <c r="H10" s="94"/>
      <c r="I10" s="220"/>
    </row>
    <row r="11" spans="1:10" s="508" customFormat="1" ht="3" customHeight="1">
      <c r="A11" s="119"/>
      <c r="B11" s="221"/>
      <c r="C11" s="493"/>
      <c r="D11" s="84"/>
      <c r="E11" s="102"/>
      <c r="F11" s="58"/>
      <c r="G11" s="49"/>
      <c r="H11" s="221"/>
      <c r="I11" s="222"/>
    </row>
    <row r="12" spans="1:10">
      <c r="A12" s="144"/>
      <c r="B12" s="849" t="s">
        <v>57</v>
      </c>
      <c r="C12" s="849"/>
      <c r="D12" s="223">
        <v>0</v>
      </c>
      <c r="E12" s="223">
        <v>0</v>
      </c>
      <c r="F12" s="223">
        <v>0</v>
      </c>
      <c r="G12" s="223">
        <v>0</v>
      </c>
      <c r="H12" s="224">
        <f>SUM(D12:G12)</f>
        <v>0</v>
      </c>
      <c r="I12" s="222"/>
    </row>
    <row r="13" spans="1:10" ht="9.9499999999999993" customHeight="1">
      <c r="A13" s="144"/>
      <c r="B13" s="505"/>
      <c r="C13" s="84"/>
      <c r="D13" s="225"/>
      <c r="E13" s="225"/>
      <c r="F13" s="225"/>
      <c r="G13" s="225"/>
      <c r="H13" s="225"/>
      <c r="I13" s="222"/>
    </row>
    <row r="14" spans="1:10">
      <c r="A14" s="144"/>
      <c r="B14" s="867" t="s">
        <v>135</v>
      </c>
      <c r="C14" s="867"/>
      <c r="D14" s="226">
        <f>SUM(D15:D17)</f>
        <v>-110489768.43000001</v>
      </c>
      <c r="E14" s="226">
        <f>SUM(E15:E17)</f>
        <v>0</v>
      </c>
      <c r="F14" s="226">
        <f>SUM(F15:F17)</f>
        <v>0</v>
      </c>
      <c r="G14" s="226">
        <f>SUM(G15:G17)</f>
        <v>0</v>
      </c>
      <c r="H14" s="226">
        <f>SUM(D14:G14)</f>
        <v>-110489768.43000001</v>
      </c>
      <c r="I14" s="222"/>
    </row>
    <row r="15" spans="1:10">
      <c r="A15" s="119"/>
      <c r="B15" s="845" t="s">
        <v>136</v>
      </c>
      <c r="C15" s="845"/>
      <c r="D15" s="569">
        <v>-110429766.93000001</v>
      </c>
      <c r="E15" s="227">
        <v>0</v>
      </c>
      <c r="F15" s="227">
        <v>0</v>
      </c>
      <c r="G15" s="227">
        <v>0</v>
      </c>
      <c r="H15" s="225">
        <f t="shared" ref="H15:H23" si="0">SUM(D15:G15)</f>
        <v>-110429766.93000001</v>
      </c>
      <c r="I15" s="222"/>
    </row>
    <row r="16" spans="1:10">
      <c r="A16" s="119"/>
      <c r="B16" s="845" t="s">
        <v>50</v>
      </c>
      <c r="C16" s="845"/>
      <c r="D16" s="569">
        <v>-60001.5</v>
      </c>
      <c r="E16" s="227">
        <v>0</v>
      </c>
      <c r="F16" s="227">
        <v>0</v>
      </c>
      <c r="G16" s="227">
        <v>0</v>
      </c>
      <c r="H16" s="225">
        <f t="shared" si="0"/>
        <v>-60001.5</v>
      </c>
      <c r="I16" s="222"/>
    </row>
    <row r="17" spans="1:10">
      <c r="A17" s="119"/>
      <c r="B17" s="845" t="s">
        <v>137</v>
      </c>
      <c r="C17" s="845"/>
      <c r="D17" s="227">
        <v>0</v>
      </c>
      <c r="E17" s="227">
        <v>0</v>
      </c>
      <c r="F17" s="227">
        <v>0</v>
      </c>
      <c r="G17" s="227">
        <v>0</v>
      </c>
      <c r="H17" s="225">
        <f t="shared" si="0"/>
        <v>0</v>
      </c>
      <c r="I17" s="222"/>
    </row>
    <row r="18" spans="1:10" ht="9.9499999999999993" customHeight="1">
      <c r="A18" s="144"/>
      <c r="B18" s="505"/>
      <c r="C18" s="84"/>
      <c r="D18" s="225"/>
      <c r="E18" s="225"/>
      <c r="F18" s="225"/>
      <c r="G18" s="225"/>
      <c r="H18" s="225"/>
      <c r="I18" s="222"/>
    </row>
    <row r="19" spans="1:10">
      <c r="A19" s="144"/>
      <c r="B19" s="867" t="s">
        <v>138</v>
      </c>
      <c r="C19" s="867"/>
      <c r="D19" s="226">
        <f>SUM(D20:D23)</f>
        <v>0</v>
      </c>
      <c r="E19" s="226">
        <f>SUM(E20:E23)</f>
        <v>5482779.3100000005</v>
      </c>
      <c r="F19" s="226">
        <f>SUM(F20:F23)</f>
        <v>0</v>
      </c>
      <c r="G19" s="226">
        <f>SUM(G20:G23)</f>
        <v>0</v>
      </c>
      <c r="H19" s="226">
        <f t="shared" si="0"/>
        <v>5482779.3100000005</v>
      </c>
      <c r="I19" s="222"/>
    </row>
    <row r="20" spans="1:10">
      <c r="A20" s="119"/>
      <c r="B20" s="845" t="s">
        <v>139</v>
      </c>
      <c r="C20" s="845"/>
      <c r="D20" s="227">
        <v>0</v>
      </c>
      <c r="E20" s="569">
        <v>3119685.98</v>
      </c>
      <c r="F20" s="227">
        <v>0</v>
      </c>
      <c r="G20" s="227">
        <v>0</v>
      </c>
      <c r="H20" s="225">
        <f t="shared" si="0"/>
        <v>3119685.98</v>
      </c>
      <c r="I20" s="222"/>
    </row>
    <row r="21" spans="1:10">
      <c r="A21" s="119"/>
      <c r="B21" s="845" t="s">
        <v>54</v>
      </c>
      <c r="C21" s="845"/>
      <c r="D21" s="227">
        <v>0</v>
      </c>
      <c r="E21" s="569">
        <v>2363093.33</v>
      </c>
      <c r="F21" s="227">
        <v>0</v>
      </c>
      <c r="G21" s="227">
        <v>0</v>
      </c>
      <c r="H21" s="225">
        <f t="shared" si="0"/>
        <v>2363093.33</v>
      </c>
      <c r="I21" s="222"/>
    </row>
    <row r="22" spans="1:10">
      <c r="A22" s="119"/>
      <c r="B22" s="845" t="s">
        <v>140</v>
      </c>
      <c r="C22" s="845"/>
      <c r="D22" s="227">
        <v>0</v>
      </c>
      <c r="E22" s="227">
        <v>0</v>
      </c>
      <c r="F22" s="227">
        <v>0</v>
      </c>
      <c r="G22" s="227">
        <v>0</v>
      </c>
      <c r="H22" s="225">
        <f t="shared" si="0"/>
        <v>0</v>
      </c>
      <c r="I22" s="222"/>
    </row>
    <row r="23" spans="1:10">
      <c r="A23" s="119"/>
      <c r="B23" s="845" t="s">
        <v>56</v>
      </c>
      <c r="C23" s="845"/>
      <c r="D23" s="227">
        <v>0</v>
      </c>
      <c r="E23" s="227">
        <v>0</v>
      </c>
      <c r="F23" s="227">
        <v>0</v>
      </c>
      <c r="G23" s="227">
        <v>0</v>
      </c>
      <c r="H23" s="225">
        <f t="shared" si="0"/>
        <v>0</v>
      </c>
      <c r="I23" s="222"/>
    </row>
    <row r="24" spans="1:10" ht="9.9499999999999993" customHeight="1">
      <c r="A24" s="144"/>
      <c r="B24" s="505"/>
      <c r="C24" s="84"/>
      <c r="D24" s="225"/>
      <c r="E24" s="225"/>
      <c r="F24" s="225"/>
      <c r="G24" s="225"/>
      <c r="H24" s="225"/>
      <c r="I24" s="222"/>
    </row>
    <row r="25" spans="1:10" ht="13.5" thickBot="1">
      <c r="A25" s="144"/>
      <c r="B25" s="868" t="s">
        <v>506</v>
      </c>
      <c r="C25" s="868"/>
      <c r="D25" s="228">
        <f>D12+D14+D19</f>
        <v>-110489768.43000001</v>
      </c>
      <c r="E25" s="228">
        <f>E12+E14+E19</f>
        <v>5482779.3100000005</v>
      </c>
      <c r="F25" s="228">
        <f>F12+F14+F19</f>
        <v>0</v>
      </c>
      <c r="G25" s="228">
        <f>G12+G14+G19</f>
        <v>0</v>
      </c>
      <c r="H25" s="228">
        <f>SUM(D25:G25)</f>
        <v>-105006989.12</v>
      </c>
      <c r="I25" s="222"/>
      <c r="J25" s="229"/>
    </row>
    <row r="26" spans="1:10">
      <c r="A26" s="119"/>
      <c r="B26" s="84"/>
      <c r="C26" s="58"/>
      <c r="D26" s="225"/>
      <c r="E26" s="225"/>
      <c r="F26" s="225"/>
      <c r="G26" s="225"/>
      <c r="H26" s="225"/>
      <c r="I26" s="222"/>
    </row>
    <row r="27" spans="1:10">
      <c r="A27" s="144"/>
      <c r="B27" s="867" t="s">
        <v>507</v>
      </c>
      <c r="C27" s="867"/>
      <c r="D27" s="226">
        <f>SUM(D28:D30)</f>
        <v>-14552975.460000001</v>
      </c>
      <c r="E27" s="226">
        <f>SUM(E28:E30)</f>
        <v>0</v>
      </c>
      <c r="F27" s="226">
        <f>SUM(F28:F30)</f>
        <v>0</v>
      </c>
      <c r="G27" s="226">
        <f>SUM(G28:G30)</f>
        <v>0</v>
      </c>
      <c r="H27" s="226">
        <f>SUM(D27:G27)</f>
        <v>-14552975.460000001</v>
      </c>
      <c r="I27" s="222"/>
    </row>
    <row r="28" spans="1:10">
      <c r="A28" s="119"/>
      <c r="B28" s="845" t="s">
        <v>49</v>
      </c>
      <c r="C28" s="845"/>
      <c r="D28" s="569">
        <v>-14552975.470000001</v>
      </c>
      <c r="E28" s="227">
        <v>0</v>
      </c>
      <c r="F28" s="227">
        <v>0</v>
      </c>
      <c r="G28" s="227">
        <v>0</v>
      </c>
      <c r="H28" s="225">
        <f>SUM(D28:G28)</f>
        <v>-14552975.470000001</v>
      </c>
      <c r="I28" s="222"/>
    </row>
    <row r="29" spans="1:10">
      <c r="A29" s="119"/>
      <c r="B29" s="845" t="s">
        <v>50</v>
      </c>
      <c r="C29" s="845"/>
      <c r="D29" s="227">
        <v>0.01</v>
      </c>
      <c r="E29" s="227">
        <v>0</v>
      </c>
      <c r="F29" s="227">
        <v>0</v>
      </c>
      <c r="G29" s="227">
        <v>0</v>
      </c>
      <c r="H29" s="225">
        <f>SUM(D29:G29)</f>
        <v>0.01</v>
      </c>
      <c r="I29" s="222"/>
    </row>
    <row r="30" spans="1:10">
      <c r="A30" s="119"/>
      <c r="B30" s="845" t="s">
        <v>137</v>
      </c>
      <c r="C30" s="845"/>
      <c r="D30" s="227">
        <v>0</v>
      </c>
      <c r="E30" s="227">
        <v>0</v>
      </c>
      <c r="F30" s="227">
        <v>0</v>
      </c>
      <c r="G30" s="227">
        <v>0</v>
      </c>
      <c r="H30" s="225">
        <f>SUM(D30:G30)</f>
        <v>0</v>
      </c>
      <c r="I30" s="222"/>
    </row>
    <row r="31" spans="1:10" ht="9.9499999999999993" customHeight="1">
      <c r="A31" s="144"/>
      <c r="B31" s="505"/>
      <c r="C31" s="84"/>
      <c r="D31" s="225"/>
      <c r="E31" s="225"/>
      <c r="F31" s="225"/>
      <c r="G31" s="225"/>
      <c r="H31" s="225"/>
      <c r="I31" s="222"/>
    </row>
    <row r="32" spans="1:10">
      <c r="A32" s="144" t="s">
        <v>130</v>
      </c>
      <c r="B32" s="867" t="s">
        <v>138</v>
      </c>
      <c r="C32" s="867"/>
      <c r="D32" s="226">
        <f>SUM(D33:D36)</f>
        <v>0</v>
      </c>
      <c r="E32" s="226">
        <f>SUM(E33:E36)</f>
        <v>0</v>
      </c>
      <c r="F32" s="226">
        <f>SUM(F33:F36)</f>
        <v>-3913952.5700000003</v>
      </c>
      <c r="G32" s="226">
        <f>SUM(G33:G36)</f>
        <v>0</v>
      </c>
      <c r="H32" s="226">
        <f>SUM(D32:G32)</f>
        <v>-3913952.5700000003</v>
      </c>
      <c r="I32" s="222"/>
    </row>
    <row r="33" spans="1:10">
      <c r="A33" s="119"/>
      <c r="B33" s="845" t="s">
        <v>139</v>
      </c>
      <c r="C33" s="845"/>
      <c r="D33" s="227">
        <v>0</v>
      </c>
      <c r="E33" s="227">
        <v>0</v>
      </c>
      <c r="F33" s="569">
        <v>-3821077.2</v>
      </c>
      <c r="G33" s="227">
        <v>0</v>
      </c>
      <c r="H33" s="225">
        <f>SUM(D33:G33)</f>
        <v>-3821077.2</v>
      </c>
      <c r="I33" s="222"/>
    </row>
    <row r="34" spans="1:10">
      <c r="A34" s="119"/>
      <c r="B34" s="845" t="s">
        <v>54</v>
      </c>
      <c r="C34" s="845"/>
      <c r="D34" s="227">
        <v>0</v>
      </c>
      <c r="E34" s="227">
        <v>0</v>
      </c>
      <c r="F34" s="227">
        <v>-92875.37</v>
      </c>
      <c r="G34" s="227">
        <v>0</v>
      </c>
      <c r="H34" s="225">
        <f>SUM(D34:G34)</f>
        <v>-92875.37</v>
      </c>
      <c r="I34" s="222"/>
    </row>
    <row r="35" spans="1:10">
      <c r="A35" s="119"/>
      <c r="B35" s="845" t="s">
        <v>140</v>
      </c>
      <c r="C35" s="845"/>
      <c r="D35" s="227">
        <v>0</v>
      </c>
      <c r="E35" s="227">
        <v>0</v>
      </c>
      <c r="F35" s="227">
        <v>0</v>
      </c>
      <c r="G35" s="227">
        <v>0</v>
      </c>
      <c r="H35" s="225">
        <f>SUM(D35:G35)</f>
        <v>0</v>
      </c>
      <c r="I35" s="222"/>
    </row>
    <row r="36" spans="1:10">
      <c r="A36" s="119"/>
      <c r="B36" s="845" t="s">
        <v>56</v>
      </c>
      <c r="C36" s="845"/>
      <c r="D36" s="227">
        <v>0</v>
      </c>
      <c r="E36" s="227">
        <v>0</v>
      </c>
      <c r="F36" s="227">
        <v>0</v>
      </c>
      <c r="G36" s="227">
        <v>0</v>
      </c>
      <c r="H36" s="225">
        <f>SUM(D36:G36)</f>
        <v>0</v>
      </c>
      <c r="I36" s="222"/>
    </row>
    <row r="37" spans="1:10" ht="9.9499999999999993" customHeight="1">
      <c r="A37" s="144"/>
      <c r="B37" s="505"/>
      <c r="C37" s="84"/>
      <c r="D37" s="225"/>
      <c r="E37" s="225"/>
      <c r="F37" s="225"/>
      <c r="G37" s="225"/>
      <c r="H37" s="225"/>
      <c r="I37" s="222"/>
    </row>
    <row r="38" spans="1:10">
      <c r="A38" s="230"/>
      <c r="B38" s="870" t="s">
        <v>508</v>
      </c>
      <c r="C38" s="870"/>
      <c r="D38" s="231">
        <f>D25+D27+D32</f>
        <v>-125042743.89000002</v>
      </c>
      <c r="E38" s="231">
        <f>E25+E27+E32</f>
        <v>5482779.3100000005</v>
      </c>
      <c r="F38" s="231">
        <f>F27+F32</f>
        <v>-3913952.5700000003</v>
      </c>
      <c r="G38" s="231">
        <f>G25+G27+G32</f>
        <v>0</v>
      </c>
      <c r="H38" s="231">
        <f>SUM(D38:G38)</f>
        <v>-123473917.15000001</v>
      </c>
      <c r="I38" s="232"/>
      <c r="J38" s="229"/>
    </row>
    <row r="39" spans="1:10" ht="6" customHeight="1">
      <c r="A39" s="233"/>
      <c r="B39" s="233"/>
      <c r="C39" s="233"/>
      <c r="D39" s="233"/>
      <c r="E39" s="233"/>
      <c r="F39" s="233"/>
      <c r="G39" s="233"/>
      <c r="H39" s="233"/>
      <c r="I39" s="234"/>
    </row>
    <row r="40" spans="1:10" ht="6" customHeight="1">
      <c r="D40" s="236"/>
      <c r="E40" s="236"/>
      <c r="I40" s="493"/>
    </row>
    <row r="41" spans="1:10" ht="15" customHeight="1">
      <c r="A41" s="508"/>
      <c r="B41" s="854" t="s">
        <v>76</v>
      </c>
      <c r="C41" s="854"/>
      <c r="D41" s="854"/>
      <c r="E41" s="854"/>
      <c r="F41" s="854"/>
      <c r="G41" s="854"/>
      <c r="H41" s="854"/>
      <c r="I41" s="854"/>
    </row>
    <row r="42" spans="1:10" ht="9.75" customHeight="1">
      <c r="A42" s="508"/>
      <c r="B42" s="58"/>
      <c r="C42" s="79"/>
      <c r="D42" s="80"/>
      <c r="E42" s="80"/>
      <c r="F42" s="508"/>
      <c r="G42" s="81"/>
      <c r="H42" s="79"/>
      <c r="I42" s="80"/>
    </row>
    <row r="43" spans="1:10" ht="50.1" customHeight="1">
      <c r="A43" s="508"/>
      <c r="B43" s="58"/>
      <c r="C43" s="871"/>
      <c r="D43" s="871"/>
      <c r="E43" s="80"/>
      <c r="F43" s="508"/>
      <c r="G43" s="852"/>
      <c r="H43" s="852"/>
      <c r="I43" s="80"/>
    </row>
    <row r="44" spans="1:10" ht="14.1" customHeight="1">
      <c r="A44" s="508"/>
      <c r="B44" s="83"/>
      <c r="C44" s="872" t="s">
        <v>543</v>
      </c>
      <c r="D44" s="872"/>
      <c r="E44" s="80"/>
      <c r="F44" s="80"/>
      <c r="G44" s="873" t="s">
        <v>545</v>
      </c>
      <c r="H44" s="873"/>
      <c r="I44" s="84"/>
    </row>
    <row r="45" spans="1:10" ht="14.1" customHeight="1">
      <c r="A45" s="508"/>
      <c r="B45" s="85"/>
      <c r="C45" s="850" t="s">
        <v>544</v>
      </c>
      <c r="D45" s="850"/>
      <c r="E45" s="86"/>
      <c r="F45" s="86"/>
      <c r="G45" s="869" t="s">
        <v>546</v>
      </c>
      <c r="H45" s="869"/>
      <c r="I45" s="84"/>
    </row>
    <row r="58" spans="9:9">
      <c r="I58" s="295"/>
    </row>
    <row r="64" spans="9:9">
      <c r="I64" s="295">
        <v>3</v>
      </c>
    </row>
  </sheetData>
  <sheetProtection formatCells="0" selectLockedCells="1"/>
  <mergeCells count="35">
    <mergeCell ref="C45:D45"/>
    <mergeCell ref="G45:H45"/>
    <mergeCell ref="B38:C38"/>
    <mergeCell ref="B41:I41"/>
    <mergeCell ref="C43:D43"/>
    <mergeCell ref="G43:H43"/>
    <mergeCell ref="C44:D44"/>
    <mergeCell ref="G44:H44"/>
    <mergeCell ref="B36:C36"/>
    <mergeCell ref="B22:C22"/>
    <mergeCell ref="B23:C23"/>
    <mergeCell ref="B25:C25"/>
    <mergeCell ref="B27:C27"/>
    <mergeCell ref="B28:C28"/>
    <mergeCell ref="B29:C29"/>
    <mergeCell ref="B30:C30"/>
    <mergeCell ref="B32:C32"/>
    <mergeCell ref="B33:C33"/>
    <mergeCell ref="B34:C34"/>
    <mergeCell ref="B35:C35"/>
    <mergeCell ref="A3:H3"/>
    <mergeCell ref="C1:G1"/>
    <mergeCell ref="C2:G2"/>
    <mergeCell ref="D6:F6"/>
    <mergeCell ref="B21:C21"/>
    <mergeCell ref="C4:G4"/>
    <mergeCell ref="C5:I5"/>
    <mergeCell ref="B9:C9"/>
    <mergeCell ref="B12:C12"/>
    <mergeCell ref="B14:C14"/>
    <mergeCell ref="B15:C15"/>
    <mergeCell ref="B16:C16"/>
    <mergeCell ref="B17:C17"/>
    <mergeCell ref="B19:C19"/>
    <mergeCell ref="B20:C20"/>
  </mergeCells>
  <printOptions horizontalCentered="1"/>
  <pageMargins left="0.79" right="1.4173228346456694" top="0.51" bottom="0.59055118110236227" header="0" footer="0"/>
  <pageSetup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showWhiteSpace="0" topLeftCell="J34" zoomScale="83" zoomScaleNormal="83" workbookViewId="0">
      <selection activeCell="N54" sqref="N54"/>
    </sheetView>
  </sheetViews>
  <sheetFormatPr baseColWidth="10" defaultRowHeight="12.75"/>
  <cols>
    <col min="1" max="1" width="1.28515625" style="34" customWidth="1"/>
    <col min="2" max="3" width="3.7109375" style="34" customWidth="1"/>
    <col min="4" max="4" width="23.85546875" style="34" customWidth="1"/>
    <col min="5" max="5" width="21.42578125" style="34" customWidth="1"/>
    <col min="6" max="6" width="17.28515625" style="34" customWidth="1"/>
    <col min="7" max="8" width="18.7109375" style="49" customWidth="1"/>
    <col min="9" max="9" width="7.7109375" style="34" customWidth="1"/>
    <col min="10" max="11" width="3.7109375" style="24" customWidth="1"/>
    <col min="12" max="16" width="18.7109375" style="24" customWidth="1"/>
    <col min="17" max="17" width="1.85546875" style="24" customWidth="1"/>
    <col min="18" max="16384" width="11.42578125" style="24"/>
  </cols>
  <sheetData>
    <row r="1" spans="1:17" s="31" customFormat="1" ht="10.5" customHeight="1">
      <c r="A1" s="88"/>
      <c r="B1" s="115"/>
      <c r="C1" s="115"/>
      <c r="D1" s="115"/>
      <c r="E1" s="846"/>
      <c r="F1" s="846"/>
      <c r="G1" s="846"/>
      <c r="H1" s="846"/>
      <c r="I1" s="846"/>
      <c r="J1" s="846"/>
      <c r="K1" s="846"/>
      <c r="L1" s="846"/>
      <c r="M1" s="846"/>
      <c r="N1" s="846"/>
      <c r="O1" s="846"/>
      <c r="P1" s="115"/>
      <c r="Q1" s="115"/>
    </row>
    <row r="2" spans="1:17" ht="15" customHeight="1">
      <c r="A2" s="846" t="s">
        <v>446</v>
      </c>
      <c r="B2" s="846"/>
      <c r="C2" s="846"/>
      <c r="D2" s="846"/>
      <c r="E2" s="846"/>
      <c r="F2" s="846"/>
      <c r="G2" s="846"/>
      <c r="H2" s="846"/>
      <c r="I2" s="846"/>
      <c r="J2" s="846"/>
      <c r="K2" s="846"/>
      <c r="L2" s="846"/>
      <c r="M2" s="846"/>
      <c r="N2" s="846"/>
      <c r="O2" s="846"/>
      <c r="P2" s="846"/>
      <c r="Q2" s="846"/>
    </row>
    <row r="3" spans="1:17" ht="15" customHeight="1">
      <c r="A3" s="846" t="s">
        <v>1196</v>
      </c>
      <c r="B3" s="846"/>
      <c r="C3" s="846"/>
      <c r="D3" s="846"/>
      <c r="E3" s="846"/>
      <c r="F3" s="846"/>
      <c r="G3" s="846"/>
      <c r="H3" s="846"/>
      <c r="I3" s="846"/>
      <c r="J3" s="846"/>
      <c r="K3" s="846"/>
      <c r="L3" s="846"/>
      <c r="M3" s="846"/>
      <c r="N3" s="846"/>
      <c r="O3" s="846"/>
      <c r="P3" s="846"/>
      <c r="Q3" s="115"/>
    </row>
    <row r="4" spans="1:17" ht="16.5" customHeight="1">
      <c r="A4" s="846" t="s">
        <v>0</v>
      </c>
      <c r="B4" s="846"/>
      <c r="C4" s="846"/>
      <c r="D4" s="846"/>
      <c r="E4" s="846"/>
      <c r="F4" s="846"/>
      <c r="G4" s="846"/>
      <c r="H4" s="846"/>
      <c r="I4" s="846"/>
      <c r="J4" s="846"/>
      <c r="K4" s="846"/>
      <c r="L4" s="846"/>
      <c r="M4" s="846"/>
      <c r="N4" s="846"/>
      <c r="O4" s="846"/>
      <c r="P4" s="846"/>
      <c r="Q4" s="846"/>
    </row>
    <row r="5" spans="1:17" ht="3" customHeight="1">
      <c r="C5" s="32"/>
      <c r="D5" s="238"/>
      <c r="E5" s="28"/>
      <c r="F5" s="28"/>
      <c r="G5" s="28"/>
      <c r="H5" s="28"/>
      <c r="I5" s="28"/>
      <c r="J5" s="28"/>
      <c r="K5" s="28"/>
      <c r="L5" s="28"/>
      <c r="M5" s="28"/>
      <c r="N5" s="28"/>
      <c r="O5" s="116"/>
      <c r="P5" s="31"/>
      <c r="Q5" s="31"/>
    </row>
    <row r="6" spans="1:17" ht="19.5" customHeight="1">
      <c r="A6" s="94"/>
      <c r="B6" s="874"/>
      <c r="C6" s="874"/>
      <c r="D6" s="874"/>
      <c r="E6" s="30"/>
      <c r="F6" s="30"/>
      <c r="G6" s="29" t="s">
        <v>3</v>
      </c>
      <c r="H6" s="278" t="s">
        <v>542</v>
      </c>
      <c r="I6" s="278"/>
      <c r="J6" s="278"/>
      <c r="K6" s="278"/>
      <c r="L6" s="278"/>
      <c r="M6" s="278"/>
      <c r="N6" s="278"/>
      <c r="O6" s="30"/>
      <c r="P6" s="239"/>
      <c r="Q6" s="31"/>
    </row>
    <row r="7" spans="1:17" s="31" customFormat="1" ht="5.0999999999999996" customHeight="1">
      <c r="A7" s="34"/>
      <c r="B7" s="32"/>
      <c r="C7" s="32"/>
      <c r="D7" s="238"/>
      <c r="E7" s="32"/>
      <c r="F7" s="32"/>
      <c r="G7" s="240"/>
      <c r="H7" s="240"/>
      <c r="I7" s="238"/>
    </row>
    <row r="8" spans="1:17" s="31" customFormat="1" ht="3" customHeight="1">
      <c r="A8" s="34"/>
      <c r="B8" s="34"/>
      <c r="C8" s="241"/>
      <c r="D8" s="238"/>
      <c r="E8" s="241"/>
      <c r="F8" s="241"/>
      <c r="G8" s="242"/>
      <c r="H8" s="242"/>
      <c r="I8" s="238"/>
    </row>
    <row r="9" spans="1:17" s="31" customFormat="1" ht="31.5" customHeight="1">
      <c r="A9" s="243"/>
      <c r="B9" s="875" t="s">
        <v>74</v>
      </c>
      <c r="C9" s="875"/>
      <c r="D9" s="875"/>
      <c r="E9" s="875"/>
      <c r="F9" s="40"/>
      <c r="G9" s="39">
        <v>2016</v>
      </c>
      <c r="H9" s="39">
        <v>2015</v>
      </c>
      <c r="I9" s="244"/>
      <c r="J9" s="875" t="s">
        <v>74</v>
      </c>
      <c r="K9" s="875"/>
      <c r="L9" s="875"/>
      <c r="M9" s="875"/>
      <c r="N9" s="40"/>
      <c r="O9" s="39">
        <v>2016</v>
      </c>
      <c r="P9" s="39">
        <v>2015</v>
      </c>
      <c r="Q9" s="245"/>
    </row>
    <row r="10" spans="1:17" s="31" customFormat="1" ht="3" customHeight="1">
      <c r="A10" s="43"/>
      <c r="B10" s="34"/>
      <c r="C10" s="34"/>
      <c r="D10" s="44"/>
      <c r="E10" s="44"/>
      <c r="F10" s="44"/>
      <c r="G10" s="246"/>
      <c r="H10" s="246"/>
      <c r="I10" s="34"/>
      <c r="Q10" s="46"/>
    </row>
    <row r="11" spans="1:17" s="31" customFormat="1">
      <c r="A11" s="119"/>
      <c r="B11" s="49"/>
      <c r="C11" s="120"/>
      <c r="D11" s="120"/>
      <c r="E11" s="120"/>
      <c r="F11" s="120"/>
      <c r="G11" s="246"/>
      <c r="H11" s="246"/>
      <c r="I11" s="49"/>
      <c r="Q11" s="46"/>
    </row>
    <row r="12" spans="1:17" ht="17.25" customHeight="1">
      <c r="A12" s="119"/>
      <c r="B12" s="876" t="s">
        <v>168</v>
      </c>
      <c r="C12" s="876"/>
      <c r="D12" s="876"/>
      <c r="E12" s="876"/>
      <c r="F12" s="876"/>
      <c r="G12" s="246"/>
      <c r="H12" s="246"/>
      <c r="I12" s="49"/>
      <c r="J12" s="876" t="s">
        <v>169</v>
      </c>
      <c r="K12" s="876"/>
      <c r="L12" s="876"/>
      <c r="M12" s="876"/>
      <c r="N12" s="876"/>
      <c r="O12" s="247"/>
      <c r="P12" s="247"/>
      <c r="Q12" s="46"/>
    </row>
    <row r="13" spans="1:17" ht="17.25" customHeight="1">
      <c r="A13" s="119"/>
      <c r="B13" s="49"/>
      <c r="C13" s="120"/>
      <c r="D13" s="49"/>
      <c r="E13" s="120"/>
      <c r="F13" s="120"/>
      <c r="G13" s="246"/>
      <c r="H13" s="246"/>
      <c r="I13" s="49"/>
      <c r="J13" s="49"/>
      <c r="K13" s="120"/>
      <c r="L13" s="120"/>
      <c r="M13" s="120"/>
      <c r="N13" s="120"/>
      <c r="O13" s="247"/>
      <c r="P13" s="247"/>
      <c r="Q13" s="46"/>
    </row>
    <row r="14" spans="1:17" ht="17.25" customHeight="1">
      <c r="A14" s="119"/>
      <c r="B14" s="49"/>
      <c r="C14" s="876" t="s">
        <v>65</v>
      </c>
      <c r="D14" s="876"/>
      <c r="E14" s="876"/>
      <c r="F14" s="876"/>
      <c r="G14" s="248">
        <f>SUM(G15:G25)</f>
        <v>32918578.420000002</v>
      </c>
      <c r="H14" s="248">
        <f>SUM(H15:H25)</f>
        <v>38181488.329999998</v>
      </c>
      <c r="I14" s="49"/>
      <c r="J14" s="49"/>
      <c r="K14" s="876" t="s">
        <v>65</v>
      </c>
      <c r="L14" s="876"/>
      <c r="M14" s="876"/>
      <c r="N14" s="876"/>
      <c r="O14" s="248">
        <f>SUM(O15:O17)</f>
        <v>14552975.470000001</v>
      </c>
      <c r="P14" s="248">
        <f>SUM(P15:P17)</f>
        <v>6458621.6699999999</v>
      </c>
      <c r="Q14" s="46"/>
    </row>
    <row r="15" spans="1:17" ht="15" customHeight="1">
      <c r="A15" s="119"/>
      <c r="B15" s="49"/>
      <c r="C15" s="120"/>
      <c r="D15" s="877" t="s">
        <v>82</v>
      </c>
      <c r="E15" s="877"/>
      <c r="F15" s="877"/>
      <c r="G15" s="249">
        <v>0</v>
      </c>
      <c r="H15" s="249">
        <v>0</v>
      </c>
      <c r="I15" s="49"/>
      <c r="J15" s="49"/>
      <c r="K15" s="31"/>
      <c r="L15" s="878" t="s">
        <v>32</v>
      </c>
      <c r="M15" s="878"/>
      <c r="N15" s="878"/>
      <c r="O15" s="817">
        <v>11651313.41</v>
      </c>
      <c r="P15" s="249">
        <v>-6112258.6799999997</v>
      </c>
      <c r="Q15" s="46"/>
    </row>
    <row r="16" spans="1:17" ht="15" customHeight="1">
      <c r="A16" s="119"/>
      <c r="B16" s="49"/>
      <c r="C16" s="120"/>
      <c r="D16" s="877" t="s">
        <v>192</v>
      </c>
      <c r="E16" s="877"/>
      <c r="F16" s="877"/>
      <c r="G16" s="249"/>
      <c r="H16" s="249"/>
      <c r="I16" s="49"/>
      <c r="J16" s="49"/>
      <c r="K16" s="31"/>
      <c r="L16" s="878" t="s">
        <v>34</v>
      </c>
      <c r="M16" s="878"/>
      <c r="N16" s="878"/>
      <c r="O16" s="837">
        <f>2838536.65+84500</f>
        <v>2923036.65</v>
      </c>
      <c r="P16" s="249">
        <v>12570880.35</v>
      </c>
      <c r="Q16" s="46"/>
    </row>
    <row r="17" spans="1:17" ht="15" customHeight="1">
      <c r="A17" s="119"/>
      <c r="B17" s="49"/>
      <c r="C17" s="250"/>
      <c r="D17" s="877" t="s">
        <v>170</v>
      </c>
      <c r="E17" s="877"/>
      <c r="F17" s="877"/>
      <c r="G17" s="249">
        <v>0</v>
      </c>
      <c r="H17" s="249">
        <v>0</v>
      </c>
      <c r="I17" s="49"/>
      <c r="J17" s="49"/>
      <c r="K17" s="246"/>
      <c r="L17" s="878" t="s">
        <v>196</v>
      </c>
      <c r="M17" s="878"/>
      <c r="N17" s="878"/>
      <c r="O17" s="817">
        <v>-21374.59</v>
      </c>
      <c r="P17" s="249">
        <v>0</v>
      </c>
      <c r="Q17" s="46"/>
    </row>
    <row r="18" spans="1:17" ht="15" customHeight="1">
      <c r="A18" s="119"/>
      <c r="B18" s="49"/>
      <c r="C18" s="250"/>
      <c r="D18" s="877" t="s">
        <v>88</v>
      </c>
      <c r="E18" s="877"/>
      <c r="F18" s="877"/>
      <c r="G18" s="249">
        <v>0</v>
      </c>
      <c r="H18" s="249">
        <v>0</v>
      </c>
      <c r="I18" s="49"/>
      <c r="J18" s="49"/>
      <c r="K18" s="246"/>
      <c r="Q18" s="46"/>
    </row>
    <row r="19" spans="1:17" ht="15" customHeight="1">
      <c r="A19" s="119"/>
      <c r="B19" s="49"/>
      <c r="C19" s="250"/>
      <c r="D19" s="877" t="s">
        <v>89</v>
      </c>
      <c r="E19" s="877"/>
      <c r="F19" s="877"/>
      <c r="G19" s="569">
        <v>1399819.23</v>
      </c>
      <c r="H19" s="249">
        <v>990627.3</v>
      </c>
      <c r="I19" s="49"/>
      <c r="J19" s="49"/>
      <c r="K19" s="251" t="s">
        <v>66</v>
      </c>
      <c r="L19" s="251"/>
      <c r="M19" s="251"/>
      <c r="N19" s="251"/>
      <c r="O19" s="248">
        <f>SUM(O20:O22)</f>
        <v>16903860.310000002</v>
      </c>
      <c r="P19" s="248">
        <f>SUM(P20:P22)</f>
        <v>6467150.9499999993</v>
      </c>
      <c r="Q19" s="46"/>
    </row>
    <row r="20" spans="1:17" ht="15" customHeight="1">
      <c r="A20" s="119"/>
      <c r="B20" s="49"/>
      <c r="C20" s="250"/>
      <c r="D20" s="877" t="s">
        <v>90</v>
      </c>
      <c r="E20" s="877"/>
      <c r="F20" s="877"/>
      <c r="G20" s="569">
        <v>1538423.11</v>
      </c>
      <c r="H20" s="249">
        <v>128671.16</v>
      </c>
      <c r="I20" s="49"/>
      <c r="J20" s="49"/>
      <c r="K20" s="246"/>
      <c r="L20" s="250" t="s">
        <v>32</v>
      </c>
      <c r="M20" s="250"/>
      <c r="N20" s="250"/>
      <c r="O20" s="817">
        <v>15266613.23</v>
      </c>
      <c r="P20" s="249">
        <v>4196701.5999999996</v>
      </c>
      <c r="Q20" s="46"/>
    </row>
    <row r="21" spans="1:17" ht="15" customHeight="1">
      <c r="A21" s="119"/>
      <c r="B21" s="49"/>
      <c r="C21" s="250"/>
      <c r="D21" s="877" t="s">
        <v>92</v>
      </c>
      <c r="E21" s="877"/>
      <c r="F21" s="877"/>
      <c r="G21" s="249"/>
      <c r="H21" s="249">
        <v>0</v>
      </c>
      <c r="I21" s="49"/>
      <c r="J21" s="49"/>
      <c r="K21" s="246"/>
      <c r="L21" s="878" t="s">
        <v>34</v>
      </c>
      <c r="M21" s="878"/>
      <c r="N21" s="878"/>
      <c r="O21" s="817">
        <v>1637247.08</v>
      </c>
      <c r="P21" s="249">
        <v>2270449.35</v>
      </c>
      <c r="Q21" s="46"/>
    </row>
    <row r="22" spans="1:17" ht="28.5" customHeight="1">
      <c r="A22" s="119"/>
      <c r="B22" s="49"/>
      <c r="C22" s="250"/>
      <c r="D22" s="877" t="s">
        <v>94</v>
      </c>
      <c r="E22" s="877"/>
      <c r="F22" s="877"/>
      <c r="G22" s="249"/>
      <c r="H22" s="249">
        <v>0</v>
      </c>
      <c r="I22" s="49"/>
      <c r="J22" s="49"/>
      <c r="K22" s="31"/>
      <c r="L22" s="878" t="s">
        <v>197</v>
      </c>
      <c r="M22" s="878"/>
      <c r="N22" s="878"/>
      <c r="O22" s="817">
        <v>0</v>
      </c>
      <c r="P22" s="249">
        <v>0</v>
      </c>
      <c r="Q22" s="46"/>
    </row>
    <row r="23" spans="1:17" ht="15" customHeight="1">
      <c r="A23" s="119"/>
      <c r="B23" s="49"/>
      <c r="C23" s="250"/>
      <c r="D23" s="877" t="s">
        <v>99</v>
      </c>
      <c r="E23" s="877"/>
      <c r="F23" s="877"/>
      <c r="G23" s="569">
        <v>11390230.640000001</v>
      </c>
      <c r="H23" s="249">
        <v>12562090.939999999</v>
      </c>
      <c r="I23" s="49"/>
      <c r="J23" s="49"/>
      <c r="K23" s="876" t="s">
        <v>171</v>
      </c>
      <c r="L23" s="876"/>
      <c r="M23" s="876"/>
      <c r="N23" s="876"/>
      <c r="O23" s="248">
        <f>O14-O19</f>
        <v>-2350884.8400000017</v>
      </c>
      <c r="P23" s="248">
        <f>P14-P19</f>
        <v>-8529.2799999993294</v>
      </c>
      <c r="Q23" s="46"/>
    </row>
    <row r="24" spans="1:17" ht="15" customHeight="1">
      <c r="A24" s="119"/>
      <c r="B24" s="49"/>
      <c r="C24" s="250"/>
      <c r="D24" s="877" t="s">
        <v>193</v>
      </c>
      <c r="E24" s="877"/>
      <c r="F24" s="877"/>
      <c r="G24" s="569">
        <v>18590044.100000001</v>
      </c>
      <c r="H24" s="249">
        <v>24500006.82</v>
      </c>
      <c r="I24" s="49"/>
      <c r="J24" s="49"/>
      <c r="Q24" s="46"/>
    </row>
    <row r="25" spans="1:17" ht="15" customHeight="1">
      <c r="A25" s="119"/>
      <c r="B25" s="49"/>
      <c r="C25" s="250"/>
      <c r="D25" s="877" t="s">
        <v>194</v>
      </c>
      <c r="E25" s="877"/>
      <c r="F25" s="153"/>
      <c r="G25" s="265">
        <v>61.34</v>
      </c>
      <c r="H25" s="249">
        <v>92.11</v>
      </c>
      <c r="I25" s="49"/>
      <c r="J25" s="31"/>
      <c r="Q25" s="46"/>
    </row>
    <row r="26" spans="1:17" ht="15" customHeight="1">
      <c r="A26" s="119"/>
      <c r="B26" s="49"/>
      <c r="C26" s="120"/>
      <c r="D26" s="49"/>
      <c r="E26" s="120"/>
      <c r="F26" s="120"/>
      <c r="G26" s="246"/>
      <c r="H26" s="246"/>
      <c r="I26" s="49"/>
      <c r="J26" s="876" t="s">
        <v>172</v>
      </c>
      <c r="K26" s="876"/>
      <c r="L26" s="876"/>
      <c r="M26" s="876"/>
      <c r="N26" s="876"/>
      <c r="O26" s="31"/>
      <c r="P26" s="31"/>
      <c r="Q26" s="46"/>
    </row>
    <row r="27" spans="1:17" ht="15" customHeight="1">
      <c r="A27" s="119"/>
      <c r="B27" s="49"/>
      <c r="C27" s="876" t="s">
        <v>66</v>
      </c>
      <c r="D27" s="876"/>
      <c r="E27" s="876"/>
      <c r="F27" s="876"/>
      <c r="G27" s="248">
        <f>SUM(G28:G46)</f>
        <v>29097502.120000005</v>
      </c>
      <c r="H27" s="248">
        <f>SUM(H28:H46)</f>
        <v>37423781.280000001</v>
      </c>
      <c r="I27" s="49"/>
      <c r="J27" s="49"/>
      <c r="K27" s="120"/>
      <c r="L27" s="49"/>
      <c r="M27" s="153"/>
      <c r="N27" s="153"/>
      <c r="O27" s="247"/>
      <c r="P27" s="247"/>
      <c r="Q27" s="46"/>
    </row>
    <row r="28" spans="1:17" ht="15" customHeight="1">
      <c r="A28" s="119"/>
      <c r="B28" s="49"/>
      <c r="C28" s="251"/>
      <c r="D28" s="877" t="s">
        <v>173</v>
      </c>
      <c r="E28" s="877"/>
      <c r="F28" s="877"/>
      <c r="G28" s="569">
        <v>23634201.170000002</v>
      </c>
      <c r="H28" s="249">
        <v>30283729.5</v>
      </c>
      <c r="I28" s="49"/>
      <c r="J28" s="49"/>
      <c r="K28" s="251" t="s">
        <v>65</v>
      </c>
      <c r="L28" s="251"/>
      <c r="M28" s="251"/>
      <c r="N28" s="251"/>
      <c r="O28" s="248">
        <f>O29+O32</f>
        <v>-11748787.01</v>
      </c>
      <c r="P28" s="248">
        <f>P29+P32</f>
        <v>8344227.6500000004</v>
      </c>
      <c r="Q28" s="46"/>
    </row>
    <row r="29" spans="1:17" ht="15" customHeight="1">
      <c r="A29" s="119"/>
      <c r="B29" s="49"/>
      <c r="C29" s="251"/>
      <c r="D29" s="877" t="s">
        <v>85</v>
      </c>
      <c r="E29" s="877"/>
      <c r="F29" s="877"/>
      <c r="G29" s="569">
        <v>1127979.19</v>
      </c>
      <c r="H29" s="249">
        <v>1659118.92</v>
      </c>
      <c r="I29" s="49"/>
      <c r="J29" s="31"/>
      <c r="K29" s="31"/>
      <c r="L29" s="250" t="s">
        <v>174</v>
      </c>
      <c r="M29" s="250"/>
      <c r="N29" s="250"/>
      <c r="O29" s="249">
        <f>SUM(O30:O31)</f>
        <v>0</v>
      </c>
      <c r="P29" s="249">
        <f>SUM(P30:P31)</f>
        <v>0</v>
      </c>
      <c r="Q29" s="46"/>
    </row>
    <row r="30" spans="1:17" ht="15" customHeight="1">
      <c r="A30" s="119"/>
      <c r="B30" s="49"/>
      <c r="C30" s="251"/>
      <c r="D30" s="877" t="s">
        <v>87</v>
      </c>
      <c r="E30" s="877"/>
      <c r="F30" s="877"/>
      <c r="G30" s="569">
        <v>3818325.76</v>
      </c>
      <c r="H30" s="249">
        <v>5219230.8600000003</v>
      </c>
      <c r="I30" s="49"/>
      <c r="J30" s="49"/>
      <c r="K30" s="251"/>
      <c r="L30" s="250" t="s">
        <v>175</v>
      </c>
      <c r="M30" s="250"/>
      <c r="N30" s="250"/>
      <c r="O30" s="249">
        <v>0</v>
      </c>
      <c r="P30" s="249">
        <v>0</v>
      </c>
      <c r="Q30" s="46"/>
    </row>
    <row r="31" spans="1:17" ht="15" customHeight="1">
      <c r="A31" s="119"/>
      <c r="B31" s="49"/>
      <c r="C31" s="120"/>
      <c r="D31" s="49"/>
      <c r="E31" s="120"/>
      <c r="F31" s="120"/>
      <c r="G31" s="246"/>
      <c r="H31" s="246"/>
      <c r="I31" s="49"/>
      <c r="J31" s="49"/>
      <c r="K31" s="251"/>
      <c r="L31" s="250" t="s">
        <v>177</v>
      </c>
      <c r="M31" s="250"/>
      <c r="N31" s="250"/>
      <c r="O31" s="249">
        <v>0</v>
      </c>
      <c r="P31" s="249">
        <v>0</v>
      </c>
      <c r="Q31" s="46"/>
    </row>
    <row r="32" spans="1:17" ht="15" customHeight="1">
      <c r="A32" s="119"/>
      <c r="B32" s="49"/>
      <c r="C32" s="251"/>
      <c r="D32" s="877" t="s">
        <v>91</v>
      </c>
      <c r="E32" s="877"/>
      <c r="F32" s="877"/>
      <c r="G32" s="249">
        <v>0</v>
      </c>
      <c r="H32" s="249">
        <v>0</v>
      </c>
      <c r="I32" s="49"/>
      <c r="J32" s="49"/>
      <c r="K32" s="251"/>
      <c r="L32" s="878" t="s">
        <v>297</v>
      </c>
      <c r="M32" s="878"/>
      <c r="N32" s="878"/>
      <c r="O32" s="569">
        <v>-11748787.01</v>
      </c>
      <c r="P32" s="249">
        <v>8344227.6500000004</v>
      </c>
      <c r="Q32" s="46"/>
    </row>
    <row r="33" spans="1:17" ht="15" customHeight="1">
      <c r="A33" s="119"/>
      <c r="B33" s="49"/>
      <c r="C33" s="251"/>
      <c r="D33" s="877" t="s">
        <v>176</v>
      </c>
      <c r="E33" s="877"/>
      <c r="F33" s="877"/>
      <c r="G33" s="249">
        <v>0</v>
      </c>
      <c r="H33" s="249">
        <v>0</v>
      </c>
      <c r="I33" s="49"/>
      <c r="J33" s="49"/>
      <c r="K33" s="246"/>
      <c r="Q33" s="46"/>
    </row>
    <row r="34" spans="1:17" ht="15" customHeight="1">
      <c r="A34" s="119"/>
      <c r="B34" s="49"/>
      <c r="C34" s="251"/>
      <c r="D34" s="877" t="s">
        <v>178</v>
      </c>
      <c r="E34" s="877"/>
      <c r="F34" s="877"/>
      <c r="G34" s="249">
        <v>0</v>
      </c>
      <c r="H34" s="249">
        <v>0</v>
      </c>
      <c r="I34" s="49"/>
      <c r="J34" s="49"/>
      <c r="K34" s="251" t="s">
        <v>66</v>
      </c>
      <c r="L34" s="251"/>
      <c r="M34" s="251"/>
      <c r="N34" s="251"/>
      <c r="O34" s="248">
        <f>O35+O38</f>
        <v>0</v>
      </c>
      <c r="P34" s="248">
        <f>P35+P38</f>
        <v>0</v>
      </c>
      <c r="Q34" s="46"/>
    </row>
    <row r="35" spans="1:17" ht="15" customHeight="1">
      <c r="A35" s="119"/>
      <c r="B35" s="49"/>
      <c r="C35" s="251"/>
      <c r="D35" s="877" t="s">
        <v>96</v>
      </c>
      <c r="E35" s="877"/>
      <c r="F35" s="877"/>
      <c r="G35" s="569">
        <v>516996</v>
      </c>
      <c r="H35" s="249">
        <v>261702</v>
      </c>
      <c r="I35" s="49"/>
      <c r="J35" s="49"/>
      <c r="K35" s="31"/>
      <c r="L35" s="250" t="s">
        <v>179</v>
      </c>
      <c r="M35" s="250"/>
      <c r="N35" s="250"/>
      <c r="O35" s="249">
        <f>SUM(O36:O37)</f>
        <v>0</v>
      </c>
      <c r="P35" s="249">
        <f>SUM(P36:P37)</f>
        <v>0</v>
      </c>
      <c r="Q35" s="46"/>
    </row>
    <row r="36" spans="1:17" ht="15" customHeight="1">
      <c r="A36" s="119"/>
      <c r="B36" s="49"/>
      <c r="C36" s="251"/>
      <c r="D36" s="877" t="s">
        <v>98</v>
      </c>
      <c r="E36" s="877"/>
      <c r="F36" s="877"/>
      <c r="G36" s="249">
        <v>0</v>
      </c>
      <c r="H36" s="249">
        <v>0</v>
      </c>
      <c r="I36" s="49"/>
      <c r="J36" s="49"/>
      <c r="K36" s="251"/>
      <c r="L36" s="250" t="s">
        <v>175</v>
      </c>
      <c r="M36" s="250"/>
      <c r="N36" s="250"/>
      <c r="O36" s="249">
        <v>0</v>
      </c>
      <c r="P36" s="249">
        <v>0</v>
      </c>
      <c r="Q36" s="46"/>
    </row>
    <row r="37" spans="1:17" ht="15" customHeight="1">
      <c r="A37" s="119"/>
      <c r="B37" s="49"/>
      <c r="C37" s="251"/>
      <c r="D37" s="877" t="s">
        <v>100</v>
      </c>
      <c r="E37" s="877"/>
      <c r="F37" s="877"/>
      <c r="G37" s="249">
        <v>0</v>
      </c>
      <c r="H37" s="249">
        <v>0</v>
      </c>
      <c r="I37" s="49"/>
      <c r="J37" s="31"/>
      <c r="K37" s="251"/>
      <c r="L37" s="250" t="s">
        <v>177</v>
      </c>
      <c r="M37" s="250"/>
      <c r="N37" s="250"/>
      <c r="O37" s="249">
        <v>0</v>
      </c>
      <c r="P37" s="249">
        <v>0</v>
      </c>
      <c r="Q37" s="46"/>
    </row>
    <row r="38" spans="1:17" ht="15" customHeight="1">
      <c r="A38" s="119"/>
      <c r="B38" s="49"/>
      <c r="C38" s="251"/>
      <c r="D38" s="877" t="s">
        <v>101</v>
      </c>
      <c r="E38" s="877"/>
      <c r="F38" s="877"/>
      <c r="G38" s="249">
        <v>0</v>
      </c>
      <c r="H38" s="249">
        <v>0</v>
      </c>
      <c r="I38" s="49"/>
      <c r="J38" s="49"/>
      <c r="K38" s="251"/>
      <c r="L38" s="878" t="s">
        <v>298</v>
      </c>
      <c r="M38" s="878"/>
      <c r="N38" s="878"/>
      <c r="O38" s="249"/>
      <c r="P38" s="249"/>
      <c r="Q38" s="46"/>
    </row>
    <row r="39" spans="1:17" ht="15" customHeight="1">
      <c r="A39" s="119"/>
      <c r="B39" s="49"/>
      <c r="C39" s="251"/>
      <c r="D39" s="877" t="s">
        <v>102</v>
      </c>
      <c r="E39" s="877"/>
      <c r="F39" s="877"/>
      <c r="G39" s="249">
        <v>0</v>
      </c>
      <c r="H39" s="249">
        <v>0</v>
      </c>
      <c r="I39" s="49"/>
      <c r="J39" s="49"/>
      <c r="K39" s="246"/>
      <c r="Q39" s="46"/>
    </row>
    <row r="40" spans="1:17" ht="15" customHeight="1">
      <c r="A40" s="119"/>
      <c r="B40" s="49"/>
      <c r="C40" s="251"/>
      <c r="D40" s="877" t="s">
        <v>104</v>
      </c>
      <c r="E40" s="877"/>
      <c r="F40" s="877"/>
      <c r="G40" s="249">
        <v>0</v>
      </c>
      <c r="H40" s="249">
        <v>0</v>
      </c>
      <c r="I40" s="49"/>
      <c r="J40" s="49"/>
      <c r="K40" s="876" t="s">
        <v>181</v>
      </c>
      <c r="L40" s="876"/>
      <c r="M40" s="876"/>
      <c r="N40" s="876"/>
      <c r="O40" s="248">
        <f>O28-O34</f>
        <v>-11748787.01</v>
      </c>
      <c r="P40" s="248">
        <f>P28-P34</f>
        <v>8344227.6500000004</v>
      </c>
      <c r="Q40" s="46"/>
    </row>
    <row r="41" spans="1:17" ht="15" customHeight="1">
      <c r="A41" s="119"/>
      <c r="B41" s="49"/>
      <c r="C41" s="120"/>
      <c r="D41" s="49"/>
      <c r="E41" s="120"/>
      <c r="F41" s="120"/>
      <c r="G41" s="246"/>
      <c r="H41" s="246"/>
      <c r="I41" s="49"/>
      <c r="J41" s="49"/>
      <c r="Q41" s="46"/>
    </row>
    <row r="42" spans="1:17" ht="15" customHeight="1">
      <c r="A42" s="119"/>
      <c r="B42" s="49"/>
      <c r="C42" s="251"/>
      <c r="D42" s="877" t="s">
        <v>180</v>
      </c>
      <c r="E42" s="877"/>
      <c r="F42" s="877"/>
      <c r="G42" s="249">
        <v>0</v>
      </c>
      <c r="H42" s="249">
        <v>0</v>
      </c>
      <c r="I42" s="49"/>
      <c r="J42" s="49"/>
      <c r="Q42" s="46"/>
    </row>
    <row r="43" spans="1:17" ht="25.5" customHeight="1">
      <c r="A43" s="119"/>
      <c r="B43" s="49"/>
      <c r="C43" s="251"/>
      <c r="D43" s="877" t="s">
        <v>136</v>
      </c>
      <c r="E43" s="877"/>
      <c r="F43" s="877"/>
      <c r="G43" s="249">
        <v>0</v>
      </c>
      <c r="H43" s="249">
        <v>0</v>
      </c>
      <c r="I43" s="49"/>
      <c r="J43" s="880" t="s">
        <v>183</v>
      </c>
      <c r="K43" s="880"/>
      <c r="L43" s="880"/>
      <c r="M43" s="880"/>
      <c r="N43" s="880"/>
      <c r="O43" s="252">
        <f>G48+O23+O40</f>
        <v>-10278595.550000004</v>
      </c>
      <c r="P43" s="252">
        <f>H48+P23+P40</f>
        <v>9093405.4199999981</v>
      </c>
      <c r="Q43" s="46"/>
    </row>
    <row r="44" spans="1:17" ht="15" customHeight="1">
      <c r="A44" s="119"/>
      <c r="B44" s="49"/>
      <c r="C44" s="251"/>
      <c r="D44" s="877" t="s">
        <v>111</v>
      </c>
      <c r="E44" s="877"/>
      <c r="F44" s="877"/>
      <c r="G44" s="249">
        <v>0</v>
      </c>
      <c r="H44" s="249">
        <v>0</v>
      </c>
      <c r="I44" s="49"/>
      <c r="Q44" s="46"/>
    </row>
    <row r="45" spans="1:17" ht="15" customHeight="1">
      <c r="A45" s="119"/>
      <c r="B45" s="49"/>
      <c r="C45" s="246"/>
      <c r="D45" s="246"/>
      <c r="E45" s="246"/>
      <c r="F45" s="246"/>
      <c r="G45" s="246"/>
      <c r="H45" s="246"/>
      <c r="I45" s="49"/>
      <c r="Q45" s="46"/>
    </row>
    <row r="46" spans="1:17" ht="15" customHeight="1">
      <c r="A46" s="119"/>
      <c r="B46" s="49"/>
      <c r="C46" s="251"/>
      <c r="D46" s="877" t="s">
        <v>195</v>
      </c>
      <c r="E46" s="877"/>
      <c r="F46" s="877"/>
      <c r="G46" s="249">
        <v>0</v>
      </c>
      <c r="H46" s="249">
        <v>0</v>
      </c>
      <c r="I46" s="49"/>
      <c r="Q46" s="46"/>
    </row>
    <row r="47" spans="1:17">
      <c r="A47" s="119"/>
      <c r="B47" s="49"/>
      <c r="C47" s="120"/>
      <c r="D47" s="49"/>
      <c r="E47" s="120"/>
      <c r="F47" s="120"/>
      <c r="G47" s="246"/>
      <c r="H47" s="246"/>
      <c r="I47" s="49"/>
      <c r="J47" s="880" t="s">
        <v>187</v>
      </c>
      <c r="K47" s="880"/>
      <c r="L47" s="880"/>
      <c r="M47" s="880"/>
      <c r="N47" s="880"/>
      <c r="O47" s="252">
        <v>19916282.879999999</v>
      </c>
      <c r="P47" s="252">
        <v>10822877.460000001</v>
      </c>
      <c r="Q47" s="46"/>
    </row>
    <row r="48" spans="1:17" s="256" customFormat="1">
      <c r="A48" s="253"/>
      <c r="B48" s="254"/>
      <c r="C48" s="876" t="s">
        <v>182</v>
      </c>
      <c r="D48" s="876"/>
      <c r="E48" s="876"/>
      <c r="F48" s="876"/>
      <c r="G48" s="252">
        <f>G14-G27</f>
        <v>3821076.299999997</v>
      </c>
      <c r="H48" s="252">
        <f>H14-H27</f>
        <v>757707.04999999702</v>
      </c>
      <c r="I48" s="254"/>
      <c r="J48" s="880" t="s">
        <v>188</v>
      </c>
      <c r="K48" s="880"/>
      <c r="L48" s="880"/>
      <c r="M48" s="880"/>
      <c r="N48" s="880"/>
      <c r="O48" s="252">
        <f>+O47+O43</f>
        <v>9637687.3299999945</v>
      </c>
      <c r="P48" s="252">
        <f>+P43+P47</f>
        <v>19916282.879999999</v>
      </c>
      <c r="Q48" s="255"/>
    </row>
    <row r="49" spans="1:17" s="256" customFormat="1">
      <c r="A49" s="253"/>
      <c r="B49" s="254"/>
      <c r="C49" s="251"/>
      <c r="D49" s="251"/>
      <c r="E49" s="251"/>
      <c r="F49" s="251"/>
      <c r="G49" s="252"/>
      <c r="H49" s="252"/>
      <c r="I49" s="254"/>
      <c r="O49" s="257"/>
      <c r="Q49" s="255"/>
    </row>
    <row r="50" spans="1:17" ht="14.25" customHeight="1">
      <c r="A50" s="258"/>
      <c r="B50" s="112"/>
      <c r="C50" s="259"/>
      <c r="D50" s="259"/>
      <c r="E50" s="259"/>
      <c r="F50" s="259"/>
      <c r="G50" s="260"/>
      <c r="H50" s="260"/>
      <c r="I50" s="112"/>
      <c r="J50" s="71"/>
      <c r="K50" s="71"/>
      <c r="L50" s="71"/>
      <c r="M50" s="71"/>
      <c r="N50" s="71"/>
      <c r="O50" s="261"/>
      <c r="P50" s="71"/>
      <c r="Q50" s="73"/>
    </row>
    <row r="51" spans="1:17" ht="14.25" customHeight="1">
      <c r="A51" s="49"/>
      <c r="I51" s="49"/>
      <c r="J51" s="49"/>
      <c r="K51" s="246"/>
      <c r="L51" s="246"/>
      <c r="M51" s="246"/>
      <c r="N51" s="246"/>
      <c r="O51" s="247"/>
      <c r="P51" s="247"/>
      <c r="Q51" s="31"/>
    </row>
    <row r="52" spans="1:17" ht="6" customHeight="1">
      <c r="A52" s="49"/>
      <c r="I52" s="49"/>
      <c r="J52" s="31"/>
      <c r="K52" s="31"/>
      <c r="L52" s="31"/>
      <c r="M52" s="31"/>
      <c r="N52" s="31"/>
      <c r="O52" s="31"/>
      <c r="P52" s="31"/>
      <c r="Q52" s="31"/>
    </row>
    <row r="53" spans="1:17" ht="15" customHeight="1">
      <c r="A53" s="31"/>
      <c r="B53" s="487" t="s">
        <v>76</v>
      </c>
      <c r="C53" s="58"/>
      <c r="D53" s="58"/>
      <c r="E53" s="58"/>
      <c r="F53" s="58"/>
      <c r="G53" s="58"/>
      <c r="H53" s="58"/>
      <c r="I53" s="58"/>
      <c r="J53" s="58"/>
      <c r="K53" s="31"/>
      <c r="L53" s="31"/>
      <c r="M53" s="31"/>
      <c r="N53" s="31"/>
      <c r="O53" s="262"/>
      <c r="P53" s="31"/>
      <c r="Q53" s="31"/>
    </row>
    <row r="54" spans="1:17" ht="22.5" customHeight="1">
      <c r="A54" s="31"/>
      <c r="B54" s="58"/>
      <c r="C54" s="79"/>
      <c r="D54" s="80"/>
      <c r="E54" s="80"/>
      <c r="F54" s="31"/>
      <c r="G54" s="81"/>
      <c r="H54" s="79"/>
      <c r="I54" s="80"/>
      <c r="J54" s="80"/>
      <c r="K54" s="31"/>
      <c r="L54" s="31"/>
      <c r="M54" s="31"/>
      <c r="N54" s="31"/>
      <c r="O54" s="262"/>
      <c r="P54" s="31"/>
      <c r="Q54" s="31"/>
    </row>
    <row r="55" spans="1:17" ht="29.25" customHeight="1">
      <c r="A55" s="31"/>
      <c r="B55" s="58"/>
      <c r="C55" s="79"/>
      <c r="D55" s="263"/>
      <c r="E55" s="263"/>
      <c r="F55" s="264"/>
      <c r="G55" s="264"/>
      <c r="H55" s="79"/>
      <c r="I55" s="80"/>
      <c r="J55" s="80"/>
      <c r="K55" s="31"/>
      <c r="L55" s="872"/>
      <c r="M55" s="872"/>
      <c r="N55" s="872"/>
      <c r="O55" s="872"/>
      <c r="P55" s="31"/>
      <c r="Q55" s="31"/>
    </row>
    <row r="56" spans="1:17" ht="14.1" customHeight="1">
      <c r="A56" s="31"/>
      <c r="B56" s="83"/>
      <c r="C56" s="31"/>
      <c r="D56" s="851" t="s">
        <v>543</v>
      </c>
      <c r="E56" s="851"/>
      <c r="F56" s="872"/>
      <c r="G56" s="872"/>
      <c r="H56" s="31"/>
      <c r="I56" s="84"/>
      <c r="J56" s="31"/>
      <c r="K56" s="34"/>
      <c r="L56" s="879" t="s">
        <v>545</v>
      </c>
      <c r="M56" s="879"/>
      <c r="N56" s="879"/>
      <c r="O56" s="879"/>
      <c r="P56" s="31"/>
      <c r="Q56" s="31"/>
    </row>
    <row r="57" spans="1:17" ht="14.1" customHeight="1">
      <c r="A57" s="31"/>
      <c r="B57" s="85"/>
      <c r="C57" s="31"/>
      <c r="D57" s="850" t="s">
        <v>544</v>
      </c>
      <c r="E57" s="850"/>
      <c r="F57" s="850"/>
      <c r="G57" s="850"/>
      <c r="H57" s="31"/>
      <c r="I57" s="84"/>
      <c r="J57" s="31"/>
      <c r="L57" s="869" t="s">
        <v>546</v>
      </c>
      <c r="M57" s="869"/>
      <c r="N57" s="869"/>
      <c r="O57" s="869"/>
      <c r="P57" s="31"/>
      <c r="Q57" s="31"/>
    </row>
    <row r="68" spans="16:16">
      <c r="P68" s="295">
        <v>4</v>
      </c>
    </row>
  </sheetData>
  <sheetProtection formatCells="0" selectLockedCells="1"/>
  <mergeCells count="60">
    <mergeCell ref="D42:F42"/>
    <mergeCell ref="D32:F32"/>
    <mergeCell ref="D33:F33"/>
    <mergeCell ref="D34:F34"/>
    <mergeCell ref="K40:N40"/>
    <mergeCell ref="D39:F39"/>
    <mergeCell ref="D40:F40"/>
    <mergeCell ref="L38:N38"/>
    <mergeCell ref="L32:N32"/>
    <mergeCell ref="D35:F35"/>
    <mergeCell ref="D36:F36"/>
    <mergeCell ref="D37:F37"/>
    <mergeCell ref="D38:F38"/>
    <mergeCell ref="L56:O56"/>
    <mergeCell ref="L57:O57"/>
    <mergeCell ref="D43:F43"/>
    <mergeCell ref="D44:F44"/>
    <mergeCell ref="D46:F46"/>
    <mergeCell ref="C48:F48"/>
    <mergeCell ref="J43:N43"/>
    <mergeCell ref="J47:N47"/>
    <mergeCell ref="J48:N48"/>
    <mergeCell ref="L55:O55"/>
    <mergeCell ref="D56:E56"/>
    <mergeCell ref="F56:G56"/>
    <mergeCell ref="D57:E57"/>
    <mergeCell ref="F57:G57"/>
    <mergeCell ref="J26:N26"/>
    <mergeCell ref="C27:F27"/>
    <mergeCell ref="D28:F28"/>
    <mergeCell ref="D29:F29"/>
    <mergeCell ref="D30:F30"/>
    <mergeCell ref="D23:F23"/>
    <mergeCell ref="L21:N21"/>
    <mergeCell ref="D24:F24"/>
    <mergeCell ref="L22:N22"/>
    <mergeCell ref="D25:E25"/>
    <mergeCell ref="K23:N23"/>
    <mergeCell ref="D21:F21"/>
    <mergeCell ref="D20:F20"/>
    <mergeCell ref="L17:N17"/>
    <mergeCell ref="D22:F22"/>
    <mergeCell ref="D15:F15"/>
    <mergeCell ref="D17:F17"/>
    <mergeCell ref="D18:F18"/>
    <mergeCell ref="L15:N15"/>
    <mergeCell ref="D19:F19"/>
    <mergeCell ref="L16:N16"/>
    <mergeCell ref="D16:F16"/>
    <mergeCell ref="B9:E9"/>
    <mergeCell ref="J9:M9"/>
    <mergeCell ref="B12:F12"/>
    <mergeCell ref="J12:N12"/>
    <mergeCell ref="C14:F14"/>
    <mergeCell ref="K14:N14"/>
    <mergeCell ref="E1:O1"/>
    <mergeCell ref="B6:D6"/>
    <mergeCell ref="A3:P3"/>
    <mergeCell ref="A2:Q2"/>
    <mergeCell ref="A4:Q4"/>
  </mergeCells>
  <printOptions horizontalCentered="1"/>
  <pageMargins left="0.39370078740157483" right="0.55118110236220474" top="0" bottom="0" header="0" footer="0"/>
  <pageSetup scale="5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showGridLines="0" topLeftCell="B1" zoomScale="80" zoomScaleNormal="80" zoomScalePageLayoutView="80" workbookViewId="0">
      <selection activeCell="I34" sqref="I34"/>
    </sheetView>
  </sheetViews>
  <sheetFormatPr baseColWidth="10" defaultRowHeight="12.75"/>
  <cols>
    <col min="1" max="1" width="4.5703125" style="24" customWidth="1"/>
    <col min="2" max="2" width="24.7109375" style="24" customWidth="1"/>
    <col min="3" max="3" width="40" style="24" customWidth="1"/>
    <col min="4" max="5" width="18.7109375" style="24" customWidth="1"/>
    <col min="6" max="6" width="10.7109375" style="24" customWidth="1"/>
    <col min="7" max="7" width="24.7109375" style="24" customWidth="1"/>
    <col min="8" max="8" width="29.7109375" style="117" customWidth="1"/>
    <col min="9" max="10" width="18.7109375" style="24" customWidth="1"/>
    <col min="11" max="11" width="4.5703125" style="24" customWidth="1"/>
    <col min="12" max="16384" width="11.42578125" style="24"/>
  </cols>
  <sheetData>
    <row r="1" spans="1:11" ht="14.1" customHeight="1">
      <c r="A1" s="114"/>
      <c r="B1" s="22"/>
      <c r="C1" s="846"/>
      <c r="D1" s="846"/>
      <c r="E1" s="846"/>
      <c r="F1" s="846"/>
      <c r="G1" s="846"/>
      <c r="H1" s="846"/>
      <c r="I1" s="846"/>
      <c r="J1" s="115"/>
      <c r="K1" s="115"/>
    </row>
    <row r="2" spans="1:11" ht="14.1" customHeight="1">
      <c r="A2" s="23"/>
      <c r="B2" s="22"/>
      <c r="C2" s="846" t="s">
        <v>442</v>
      </c>
      <c r="D2" s="846"/>
      <c r="E2" s="846"/>
      <c r="F2" s="846"/>
      <c r="G2" s="846"/>
      <c r="H2" s="846"/>
      <c r="I2" s="846"/>
      <c r="J2" s="23"/>
      <c r="K2" s="23"/>
    </row>
    <row r="3" spans="1:11" ht="14.1" customHeight="1">
      <c r="A3" s="846" t="s">
        <v>1196</v>
      </c>
      <c r="B3" s="846"/>
      <c r="C3" s="846"/>
      <c r="D3" s="846"/>
      <c r="E3" s="846"/>
      <c r="F3" s="846"/>
      <c r="G3" s="846"/>
      <c r="H3" s="846"/>
      <c r="I3" s="846"/>
      <c r="J3" s="846"/>
      <c r="K3" s="846"/>
    </row>
    <row r="4" spans="1:11" ht="14.1" customHeight="1">
      <c r="A4" s="846" t="s">
        <v>0</v>
      </c>
      <c r="B4" s="846"/>
      <c r="C4" s="846"/>
      <c r="D4" s="846"/>
      <c r="E4" s="846"/>
      <c r="F4" s="846"/>
      <c r="G4" s="846"/>
      <c r="H4" s="846"/>
      <c r="I4" s="846"/>
      <c r="J4" s="846"/>
      <c r="K4" s="846"/>
    </row>
    <row r="5" spans="1:11" ht="20.100000000000001" customHeight="1">
      <c r="A5" s="28"/>
      <c r="B5" s="29"/>
      <c r="C5" s="30"/>
      <c r="D5" s="29" t="s">
        <v>3</v>
      </c>
      <c r="E5" s="844" t="s">
        <v>542</v>
      </c>
      <c r="F5" s="844"/>
      <c r="G5" s="844"/>
      <c r="H5" s="30"/>
      <c r="I5" s="30"/>
      <c r="J5" s="30"/>
    </row>
    <row r="6" spans="1:11" ht="3" customHeight="1">
      <c r="A6" s="116"/>
      <c r="B6" s="116"/>
      <c r="C6" s="116"/>
      <c r="D6" s="116"/>
      <c r="E6" s="116"/>
      <c r="F6" s="116"/>
    </row>
    <row r="7" spans="1:11" s="508" customFormat="1" ht="3" customHeight="1">
      <c r="A7" s="28"/>
      <c r="B7" s="32"/>
      <c r="C7" s="32"/>
      <c r="D7" s="32"/>
      <c r="E7" s="32"/>
      <c r="F7" s="33"/>
      <c r="H7" s="118"/>
    </row>
    <row r="8" spans="1:11" s="508" customFormat="1" ht="3" customHeight="1">
      <c r="A8" s="35"/>
      <c r="B8" s="35"/>
      <c r="C8" s="35"/>
      <c r="D8" s="36"/>
      <c r="E8" s="36"/>
      <c r="F8" s="37"/>
      <c r="H8" s="118"/>
    </row>
    <row r="9" spans="1:11" s="508" customFormat="1" ht="20.100000000000001" customHeight="1">
      <c r="A9" s="38"/>
      <c r="B9" s="862" t="s">
        <v>74</v>
      </c>
      <c r="C9" s="862"/>
      <c r="D9" s="39" t="s">
        <v>65</v>
      </c>
      <c r="E9" s="39" t="s">
        <v>66</v>
      </c>
      <c r="F9" s="491"/>
      <c r="G9" s="862" t="s">
        <v>74</v>
      </c>
      <c r="H9" s="862"/>
      <c r="I9" s="39" t="s">
        <v>65</v>
      </c>
      <c r="J9" s="39" t="s">
        <v>66</v>
      </c>
      <c r="K9" s="41"/>
    </row>
    <row r="10" spans="1:11" ht="3" customHeight="1">
      <c r="A10" s="43"/>
      <c r="B10" s="44"/>
      <c r="C10" s="44"/>
      <c r="D10" s="45"/>
      <c r="E10" s="45"/>
      <c r="F10" s="34"/>
      <c r="G10" s="508"/>
      <c r="H10" s="118"/>
      <c r="I10" s="508"/>
      <c r="J10" s="508"/>
      <c r="K10" s="46"/>
    </row>
    <row r="11" spans="1:11" s="508" customFormat="1" ht="3" customHeight="1">
      <c r="A11" s="119"/>
      <c r="B11" s="120"/>
      <c r="C11" s="120"/>
      <c r="D11" s="121"/>
      <c r="E11" s="121"/>
      <c r="F11" s="49"/>
      <c r="H11" s="118"/>
      <c r="K11" s="46"/>
    </row>
    <row r="12" spans="1:11">
      <c r="A12" s="55"/>
      <c r="B12" s="849" t="s">
        <v>5</v>
      </c>
      <c r="C12" s="849"/>
      <c r="D12" s="122">
        <f>D14+D24</f>
        <v>14251178.149999999</v>
      </c>
      <c r="E12" s="122">
        <f>E14+E24</f>
        <v>17028466.640000004</v>
      </c>
      <c r="F12" s="49"/>
      <c r="G12" s="849" t="s">
        <v>6</v>
      </c>
      <c r="H12" s="849"/>
      <c r="I12" s="122">
        <f>I14+I25</f>
        <v>0</v>
      </c>
      <c r="J12" s="122">
        <f>J14+J25</f>
        <v>15689639.560000001</v>
      </c>
      <c r="K12" s="46"/>
    </row>
    <row r="13" spans="1:11">
      <c r="A13" s="52"/>
      <c r="B13" s="493"/>
      <c r="C13" s="84"/>
      <c r="D13" s="123"/>
      <c r="E13" s="123"/>
      <c r="F13" s="49"/>
      <c r="G13" s="493"/>
      <c r="H13" s="493"/>
      <c r="I13" s="123"/>
      <c r="J13" s="123"/>
      <c r="K13" s="46"/>
    </row>
    <row r="14" spans="1:11">
      <c r="A14" s="52"/>
      <c r="B14" s="849" t="s">
        <v>7</v>
      </c>
      <c r="C14" s="849"/>
      <c r="D14" s="122">
        <f>SUM(D16:D22)</f>
        <v>14251178.149999999</v>
      </c>
      <c r="E14" s="122">
        <f>SUM(E16:E22)</f>
        <v>113766.82</v>
      </c>
      <c r="F14" s="49"/>
      <c r="G14" s="849" t="s">
        <v>8</v>
      </c>
      <c r="H14" s="849"/>
      <c r="I14" s="122">
        <f>SUM(I16:I23)</f>
        <v>0</v>
      </c>
      <c r="J14" s="122">
        <f>SUM(J16:J23)</f>
        <v>15689639.560000001</v>
      </c>
      <c r="K14" s="46"/>
    </row>
    <row r="15" spans="1:11">
      <c r="A15" s="52"/>
      <c r="B15" s="493"/>
      <c r="C15" s="84"/>
      <c r="D15" s="123"/>
      <c r="E15" s="123"/>
      <c r="F15" s="49"/>
      <c r="G15" s="493"/>
      <c r="H15" s="493"/>
      <c r="I15" s="123"/>
      <c r="J15" s="123"/>
      <c r="K15" s="46"/>
    </row>
    <row r="16" spans="1:11">
      <c r="A16" s="55"/>
      <c r="B16" s="845" t="s">
        <v>9</v>
      </c>
      <c r="C16" s="845"/>
      <c r="D16" s="569">
        <v>10278595.539999999</v>
      </c>
      <c r="E16" s="124">
        <f>IF(D16&gt;0,0,ESF!D16-ESF!E16)</f>
        <v>0</v>
      </c>
      <c r="F16" s="49"/>
      <c r="G16" s="845" t="s">
        <v>10</v>
      </c>
      <c r="H16" s="845"/>
      <c r="I16" s="124">
        <v>0</v>
      </c>
      <c r="J16" s="569">
        <v>15689639.560000001</v>
      </c>
      <c r="K16" s="46"/>
    </row>
    <row r="17" spans="1:11">
      <c r="A17" s="55"/>
      <c r="B17" s="845" t="s">
        <v>11</v>
      </c>
      <c r="C17" s="845"/>
      <c r="D17" s="124"/>
      <c r="E17" s="569">
        <v>113766.82</v>
      </c>
      <c r="F17" s="49"/>
      <c r="G17" s="845" t="s">
        <v>12</v>
      </c>
      <c r="H17" s="845"/>
      <c r="I17" s="124">
        <f>IF(ESF!I17&gt;ESF!J17,ESF!I17-ESF!J17,0)</f>
        <v>0</v>
      </c>
      <c r="J17" s="124">
        <f>IF(I17&gt;0,0,ESF!J17-ESF!I17)</f>
        <v>0</v>
      </c>
      <c r="K17" s="46"/>
    </row>
    <row r="18" spans="1:11">
      <c r="A18" s="55"/>
      <c r="B18" s="845" t="s">
        <v>13</v>
      </c>
      <c r="C18" s="845"/>
      <c r="D18" s="569">
        <v>3972582.61</v>
      </c>
      <c r="E18" s="124">
        <f>IF(D18&gt;0,0,ESF!D18-ESF!E18)</f>
        <v>0</v>
      </c>
      <c r="F18" s="49"/>
      <c r="G18" s="845" t="s">
        <v>14</v>
      </c>
      <c r="H18" s="845"/>
      <c r="I18" s="124">
        <f>IF(ESF!I18&gt;ESF!J18,ESF!I18-ESF!J18,0)</f>
        <v>0</v>
      </c>
      <c r="J18" s="124">
        <f>IF(I18&gt;0,0,ESF!J18-ESF!I18)</f>
        <v>0</v>
      </c>
      <c r="K18" s="46"/>
    </row>
    <row r="19" spans="1:11">
      <c r="A19" s="55"/>
      <c r="B19" s="845" t="s">
        <v>15</v>
      </c>
      <c r="C19" s="845"/>
      <c r="D19" s="124">
        <f>IF(ESF!D19&lt;ESF!E19,ESF!E19-ESF!D19,0)</f>
        <v>0</v>
      </c>
      <c r="E19" s="124">
        <f>IF(D19&gt;0,0,ESF!D19-ESF!E19)</f>
        <v>0</v>
      </c>
      <c r="F19" s="49"/>
      <c r="G19" s="845" t="s">
        <v>16</v>
      </c>
      <c r="H19" s="845"/>
      <c r="I19" s="124">
        <f>IF(ESF!I19&gt;ESF!J19,ESF!I19-ESF!J19,0)</f>
        <v>0</v>
      </c>
      <c r="J19" s="124">
        <f>IF(I19&gt;0,0,ESF!J19-ESF!I19)</f>
        <v>0</v>
      </c>
      <c r="K19" s="46"/>
    </row>
    <row r="20" spans="1:11">
      <c r="A20" s="55"/>
      <c r="B20" s="845" t="s">
        <v>17</v>
      </c>
      <c r="C20" s="845"/>
      <c r="D20" s="124">
        <f>IF(ESF!D20&lt;ESF!E20,ESF!E20-ESF!D20,0)</f>
        <v>0</v>
      </c>
      <c r="E20" s="124">
        <f>IF(D20&gt;0,0,ESF!D20-ESF!E20)</f>
        <v>0</v>
      </c>
      <c r="F20" s="49"/>
      <c r="G20" s="845" t="s">
        <v>18</v>
      </c>
      <c r="H20" s="845"/>
      <c r="I20" s="124">
        <f>IF(ESF!I20&gt;ESF!J20,ESF!I20-ESF!J20,0)</f>
        <v>0</v>
      </c>
      <c r="J20" s="124">
        <f>IF(I20&gt;0,0,ESF!J20-ESF!I20)</f>
        <v>0</v>
      </c>
      <c r="K20" s="46"/>
    </row>
    <row r="21" spans="1:11" ht="25.5" customHeight="1">
      <c r="A21" s="55"/>
      <c r="B21" s="845" t="s">
        <v>19</v>
      </c>
      <c r="C21" s="845"/>
      <c r="D21" s="124">
        <f>IF(ESF!D21&lt;ESF!E21,ESF!E21-ESF!D21,0)</f>
        <v>0</v>
      </c>
      <c r="E21" s="124">
        <f>IF(D21&gt;0,0,ESF!D21-ESF!E21)</f>
        <v>0</v>
      </c>
      <c r="F21" s="49"/>
      <c r="G21" s="847" t="s">
        <v>20</v>
      </c>
      <c r="H21" s="847"/>
      <c r="I21" s="124">
        <f>IF(ESF!I21&gt;ESF!J21,ESF!I21-ESF!J21,0)</f>
        <v>0</v>
      </c>
      <c r="J21" s="124">
        <f>IF(I21&gt;0,0,ESF!J21-ESF!I21)</f>
        <v>0</v>
      </c>
      <c r="K21" s="46"/>
    </row>
    <row r="22" spans="1:11">
      <c r="A22" s="55"/>
      <c r="B22" s="845" t="s">
        <v>21</v>
      </c>
      <c r="C22" s="845"/>
      <c r="D22" s="124">
        <f>IF(ESF!D22&lt;ESF!E22,ESF!E22-ESF!D22,0)</f>
        <v>0</v>
      </c>
      <c r="E22" s="124">
        <v>0</v>
      </c>
      <c r="F22" s="49"/>
      <c r="G22" s="845" t="s">
        <v>22</v>
      </c>
      <c r="H22" s="845"/>
      <c r="I22" s="124">
        <f>IF(ESF!I22&gt;ESF!J22,ESF!I22-ESF!J22,0)</f>
        <v>0</v>
      </c>
      <c r="J22" s="124">
        <f>IF(I22&gt;0,0,ESF!J22-ESF!I22)</f>
        <v>0</v>
      </c>
      <c r="K22" s="46"/>
    </row>
    <row r="23" spans="1:11">
      <c r="A23" s="52"/>
      <c r="B23" s="493"/>
      <c r="C23" s="84"/>
      <c r="D23" s="123"/>
      <c r="E23" s="123"/>
      <c r="F23" s="49"/>
      <c r="G23" s="845" t="s">
        <v>23</v>
      </c>
      <c r="H23" s="845"/>
      <c r="I23" s="124">
        <f>IF(ESF!I23&gt;ESF!J23,ESF!I23-ESF!J23,0)</f>
        <v>0</v>
      </c>
      <c r="J23" s="124">
        <f>IF(I23&gt;0,0,ESF!J23-ESF!I23)</f>
        <v>0</v>
      </c>
      <c r="K23" s="46"/>
    </row>
    <row r="24" spans="1:11">
      <c r="A24" s="52"/>
      <c r="B24" s="849" t="s">
        <v>26</v>
      </c>
      <c r="C24" s="849"/>
      <c r="D24" s="122">
        <f>SUM(D26:D34)</f>
        <v>0</v>
      </c>
      <c r="E24" s="122">
        <f>SUM(E26:E34)</f>
        <v>16914699.820000004</v>
      </c>
      <c r="F24" s="49"/>
      <c r="G24" s="493"/>
      <c r="H24" s="493"/>
      <c r="I24" s="123"/>
      <c r="J24" s="123"/>
      <c r="K24" s="46"/>
    </row>
    <row r="25" spans="1:11">
      <c r="A25" s="52"/>
      <c r="B25" s="493"/>
      <c r="C25" s="84"/>
      <c r="D25" s="123"/>
      <c r="E25" s="123"/>
      <c r="F25" s="49"/>
      <c r="G25" s="848" t="s">
        <v>27</v>
      </c>
      <c r="H25" s="848"/>
      <c r="I25" s="122">
        <f>SUM(I27:I32)</f>
        <v>0</v>
      </c>
      <c r="J25" s="122">
        <f>SUM(J27:J32)</f>
        <v>0</v>
      </c>
      <c r="K25" s="46"/>
    </row>
    <row r="26" spans="1:11">
      <c r="A26" s="55"/>
      <c r="B26" s="845" t="s">
        <v>28</v>
      </c>
      <c r="C26" s="845"/>
      <c r="D26" s="124">
        <f>IF(ESF!D29&lt;ESF!E29,ESF!E29-ESF!D29,0)</f>
        <v>0</v>
      </c>
      <c r="E26" s="124">
        <f>IF(D26&gt;0,0,ESF!D29-ESF!E29)</f>
        <v>0</v>
      </c>
      <c r="F26" s="49"/>
      <c r="G26" s="493"/>
      <c r="H26" s="493"/>
      <c r="I26" s="123"/>
      <c r="J26" s="123"/>
      <c r="K26" s="46"/>
    </row>
    <row r="27" spans="1:11">
      <c r="A27" s="55"/>
      <c r="B27" s="845" t="s">
        <v>30</v>
      </c>
      <c r="C27" s="845"/>
      <c r="D27" s="124">
        <f>IF(ESF!D30&lt;ESF!E30,ESF!E30-ESF!D30,0)</f>
        <v>0</v>
      </c>
      <c r="E27" s="124">
        <f>IF(D27&gt;0,0,ESF!D30-ESF!E30)</f>
        <v>0</v>
      </c>
      <c r="F27" s="49"/>
      <c r="G27" s="845" t="s">
        <v>29</v>
      </c>
      <c r="H27" s="845"/>
      <c r="I27" s="124">
        <f>IF(ESF!I29&gt;ESF!J29,ESF!I29-ESF!J29,0)</f>
        <v>0</v>
      </c>
      <c r="J27" s="124">
        <f>IF(I27&gt;0,0,ESF!J29-ESF!I29)</f>
        <v>0</v>
      </c>
      <c r="K27" s="46"/>
    </row>
    <row r="28" spans="1:11">
      <c r="A28" s="55"/>
      <c r="B28" s="845" t="s">
        <v>32</v>
      </c>
      <c r="C28" s="845"/>
      <c r="D28" s="124">
        <f>IF(ESF!D31&lt;ESF!E31,ESF!E31-ESF!D31,0)</f>
        <v>0</v>
      </c>
      <c r="E28" s="569">
        <v>15266613.23</v>
      </c>
      <c r="F28" s="49"/>
      <c r="G28" s="845" t="s">
        <v>31</v>
      </c>
      <c r="H28" s="845"/>
      <c r="I28" s="124">
        <f>IF(ESF!I30&gt;ESF!J30,ESF!I30-ESF!J30,0)</f>
        <v>0</v>
      </c>
      <c r="J28" s="124">
        <f>IF(I28&gt;0,0,ESF!J30-ESF!I30)</f>
        <v>0</v>
      </c>
      <c r="K28" s="46"/>
    </row>
    <row r="29" spans="1:11">
      <c r="A29" s="55"/>
      <c r="B29" s="845" t="s">
        <v>34</v>
      </c>
      <c r="C29" s="845"/>
      <c r="D29" s="124">
        <f>IF(ESF!D32&lt;ESF!E32,ESF!E32-ESF!D32,0)</f>
        <v>0</v>
      </c>
      <c r="E29" s="569">
        <v>1637247.08</v>
      </c>
      <c r="F29" s="49"/>
      <c r="G29" s="845" t="s">
        <v>33</v>
      </c>
      <c r="H29" s="845"/>
      <c r="I29" s="124">
        <f>IF(ESF!I31&gt;ESF!J31,ESF!I31-ESF!J31,0)</f>
        <v>0</v>
      </c>
      <c r="J29" s="124">
        <f>IF(I29&gt;0,0,ESF!J31-ESF!I31)</f>
        <v>0</v>
      </c>
      <c r="K29" s="46"/>
    </row>
    <row r="30" spans="1:11">
      <c r="A30" s="55"/>
      <c r="B30" s="845" t="s">
        <v>36</v>
      </c>
      <c r="C30" s="845"/>
      <c r="D30" s="124">
        <f>IF(ESF!D33&lt;ESF!E33,ESF!E33-ESF!D33,0)</f>
        <v>0</v>
      </c>
      <c r="E30" s="124">
        <f>IF(D30&gt;0,0,ESF!D33-ESF!E33)</f>
        <v>0</v>
      </c>
      <c r="F30" s="49"/>
      <c r="G30" s="845" t="s">
        <v>35</v>
      </c>
      <c r="H30" s="845"/>
      <c r="I30" s="124">
        <f>IF(ESF!I32&gt;ESF!J32,ESF!I32-ESF!J32,0)</f>
        <v>0</v>
      </c>
      <c r="J30" s="124">
        <f>IF(I30&gt;0,0,ESF!J32-ESF!I32)</f>
        <v>0</v>
      </c>
      <c r="K30" s="46"/>
    </row>
    <row r="31" spans="1:11" ht="26.1" customHeight="1">
      <c r="A31" s="55"/>
      <c r="B31" s="847" t="s">
        <v>38</v>
      </c>
      <c r="C31" s="847"/>
      <c r="D31" s="124">
        <v>0</v>
      </c>
      <c r="E31" s="569">
        <v>10839.51</v>
      </c>
      <c r="F31" s="49"/>
      <c r="G31" s="847" t="s">
        <v>37</v>
      </c>
      <c r="H31" s="847"/>
      <c r="I31" s="124">
        <f>IF(ESF!I33&gt;ESF!J33,ESF!I33-ESF!J33,0)</f>
        <v>0</v>
      </c>
      <c r="J31" s="124">
        <f>IF(I31&gt;0,0,ESF!J33-ESF!I33)</f>
        <v>0</v>
      </c>
      <c r="K31" s="46"/>
    </row>
    <row r="32" spans="1:11">
      <c r="A32" s="55"/>
      <c r="B32" s="845" t="s">
        <v>40</v>
      </c>
      <c r="C32" s="845"/>
      <c r="D32" s="124">
        <f>IF(ESF!D35&lt;ESF!E35,ESF!E35-ESF!D35,0)</f>
        <v>0</v>
      </c>
      <c r="E32" s="124">
        <f>IF(D32&gt;0,0,ESF!D35-ESF!E35)</f>
        <v>0</v>
      </c>
      <c r="F32" s="49"/>
      <c r="G32" s="845" t="s">
        <v>39</v>
      </c>
      <c r="H32" s="845"/>
      <c r="I32" s="124">
        <f>IF(ESF!I34&gt;ESF!J34,ESF!I34-ESF!J34,0)</f>
        <v>0</v>
      </c>
      <c r="J32" s="124">
        <f>IF(I32&gt;0,0,ESF!J34-ESF!I34)</f>
        <v>0</v>
      </c>
      <c r="K32" s="46"/>
    </row>
    <row r="33" spans="1:13" ht="25.5" customHeight="1">
      <c r="A33" s="55"/>
      <c r="B33" s="847" t="s">
        <v>41</v>
      </c>
      <c r="C33" s="847"/>
      <c r="D33" s="124">
        <f>IF(ESF!D36&lt;ESF!E36,ESF!E36-ESF!D36,0)</f>
        <v>0</v>
      </c>
      <c r="E33" s="124">
        <f>IF(D33&gt;0,0,ESF!D36-ESF!E36)</f>
        <v>0</v>
      </c>
      <c r="F33" s="49"/>
      <c r="G33" s="493"/>
      <c r="H33" s="493"/>
      <c r="I33" s="125"/>
      <c r="J33" s="125"/>
      <c r="K33" s="46"/>
    </row>
    <row r="34" spans="1:13">
      <c r="A34" s="55"/>
      <c r="B34" s="845" t="s">
        <v>43</v>
      </c>
      <c r="C34" s="845"/>
      <c r="D34" s="124">
        <f>IF(ESF!D37&lt;ESF!E37,ESF!E37-ESF!D37,0)</f>
        <v>0</v>
      </c>
      <c r="E34" s="124">
        <f>IF(D34&gt;0,0,ESF!D37-ESF!E37)</f>
        <v>0</v>
      </c>
      <c r="F34" s="49"/>
      <c r="G34" s="849" t="s">
        <v>46</v>
      </c>
      <c r="H34" s="849"/>
      <c r="I34" s="122">
        <f>I36+I42+I50</f>
        <v>18466928.039999999</v>
      </c>
      <c r="J34" s="122">
        <f>J36+J42+J50</f>
        <v>0</v>
      </c>
      <c r="K34" s="46"/>
    </row>
    <row r="35" spans="1:13">
      <c r="A35" s="52"/>
      <c r="B35" s="493"/>
      <c r="C35" s="84"/>
      <c r="D35" s="125"/>
      <c r="E35" s="125"/>
      <c r="F35" s="49"/>
      <c r="G35" s="493"/>
      <c r="H35" s="493"/>
      <c r="I35" s="123"/>
      <c r="J35" s="123"/>
      <c r="K35" s="46"/>
    </row>
    <row r="36" spans="1:13">
      <c r="A36" s="55"/>
      <c r="B36" s="508"/>
      <c r="C36" s="508"/>
      <c r="D36" s="508"/>
      <c r="E36" s="508"/>
      <c r="F36" s="49"/>
      <c r="G36" s="849" t="s">
        <v>48</v>
      </c>
      <c r="H36" s="849"/>
      <c r="I36" s="122">
        <f>SUM(I38:I40)</f>
        <v>14552975.470000001</v>
      </c>
      <c r="J36" s="122">
        <f>SUM(J38:J40)</f>
        <v>0</v>
      </c>
      <c r="K36" s="46"/>
    </row>
    <row r="37" spans="1:13">
      <c r="A37" s="52"/>
      <c r="B37" s="508"/>
      <c r="C37" s="508"/>
      <c r="D37" s="508"/>
      <c r="E37" s="508"/>
      <c r="F37" s="49"/>
      <c r="G37" s="493"/>
      <c r="H37" s="493"/>
      <c r="I37" s="123"/>
      <c r="J37" s="123"/>
      <c r="K37" s="46"/>
    </row>
    <row r="38" spans="1:13">
      <c r="A38" s="55"/>
      <c r="B38" s="508"/>
      <c r="C38" s="508"/>
      <c r="D38" s="508"/>
      <c r="E38" s="508"/>
      <c r="F38" s="49"/>
      <c r="G38" s="845" t="s">
        <v>49</v>
      </c>
      <c r="H38" s="845"/>
      <c r="I38" s="569">
        <v>14552975.470000001</v>
      </c>
      <c r="J38" s="124">
        <v>0</v>
      </c>
      <c r="K38" s="46"/>
    </row>
    <row r="39" spans="1:13">
      <c r="A39" s="52"/>
      <c r="B39" s="508"/>
      <c r="C39" s="508"/>
      <c r="D39" s="508"/>
      <c r="E39" s="508"/>
      <c r="F39" s="49"/>
      <c r="G39" s="845" t="s">
        <v>50</v>
      </c>
      <c r="H39" s="845"/>
      <c r="I39" s="124">
        <f>IF(ESF!I45&gt;ESF!J45,ESF!I45-ESF!J45,0)</f>
        <v>0</v>
      </c>
      <c r="J39" s="124">
        <f>IF(I39&gt;0,0,ESF!J45-ESF!I45)</f>
        <v>0</v>
      </c>
      <c r="K39" s="46"/>
    </row>
    <row r="40" spans="1:13">
      <c r="A40" s="55"/>
      <c r="B40" s="508"/>
      <c r="C40" s="508"/>
      <c r="D40" s="508"/>
      <c r="E40" s="508"/>
      <c r="F40" s="49"/>
      <c r="G40" s="845" t="s">
        <v>51</v>
      </c>
      <c r="H40" s="845"/>
      <c r="I40" s="124">
        <f>IF(ESF!I46&gt;ESF!J46,ESF!I46-ESF!J46,0)</f>
        <v>0</v>
      </c>
      <c r="J40" s="124">
        <f>IF(I40&gt;0,0,ESF!J46-ESF!I46)</f>
        <v>0</v>
      </c>
      <c r="K40" s="46"/>
    </row>
    <row r="41" spans="1:13">
      <c r="A41" s="55"/>
      <c r="B41" s="508"/>
      <c r="C41" s="508"/>
      <c r="D41" s="508"/>
      <c r="E41" s="508"/>
      <c r="F41" s="49"/>
      <c r="G41" s="493"/>
      <c r="H41" s="493"/>
      <c r="I41" s="123"/>
      <c r="J41" s="123"/>
      <c r="K41" s="46"/>
    </row>
    <row r="42" spans="1:13">
      <c r="A42" s="55"/>
      <c r="B42" s="508"/>
      <c r="C42" s="508"/>
      <c r="D42" s="508"/>
      <c r="E42" s="508"/>
      <c r="F42" s="49"/>
      <c r="G42" s="849" t="s">
        <v>52</v>
      </c>
      <c r="H42" s="849"/>
      <c r="I42" s="122">
        <f>SUM(I44:I48)</f>
        <v>3913952.5700000003</v>
      </c>
      <c r="J42" s="122">
        <f>SUM(J44:J48)</f>
        <v>0</v>
      </c>
      <c r="K42" s="46"/>
    </row>
    <row r="43" spans="1:13">
      <c r="A43" s="55"/>
      <c r="B43" s="508"/>
      <c r="C43" s="508"/>
      <c r="D43" s="508"/>
      <c r="E43" s="508"/>
      <c r="F43" s="49"/>
      <c r="G43" s="493"/>
      <c r="H43" s="493"/>
      <c r="I43" s="123"/>
      <c r="J43" s="123"/>
      <c r="K43" s="46"/>
      <c r="M43" s="566"/>
    </row>
    <row r="44" spans="1:13">
      <c r="A44" s="55"/>
      <c r="B44" s="508"/>
      <c r="C44" s="508"/>
      <c r="D44" s="508"/>
      <c r="E44" s="508"/>
      <c r="F44" s="49"/>
      <c r="G44" s="845" t="s">
        <v>53</v>
      </c>
      <c r="H44" s="845"/>
      <c r="I44" s="800">
        <v>3821077.2</v>
      </c>
      <c r="J44" s="124">
        <f>IF(I44&gt;0,0,ESF!J50-ESF!I50)</f>
        <v>0</v>
      </c>
      <c r="K44" s="46"/>
    </row>
    <row r="45" spans="1:13">
      <c r="A45" s="55"/>
      <c r="B45" s="508"/>
      <c r="C45" s="508"/>
      <c r="D45" s="508"/>
      <c r="E45" s="508"/>
      <c r="F45" s="49"/>
      <c r="G45" s="845" t="s">
        <v>54</v>
      </c>
      <c r="H45" s="845"/>
      <c r="I45" s="124">
        <v>92875.37</v>
      </c>
      <c r="J45" s="124">
        <v>0</v>
      </c>
      <c r="K45" s="46"/>
    </row>
    <row r="46" spans="1:13">
      <c r="A46" s="55"/>
      <c r="B46" s="508"/>
      <c r="C46" s="508"/>
      <c r="D46" s="508"/>
      <c r="E46" s="508"/>
      <c r="F46" s="49"/>
      <c r="G46" s="845" t="s">
        <v>55</v>
      </c>
      <c r="H46" s="845"/>
      <c r="I46" s="124">
        <f>IF(ESF!I52&gt;ESF!J52,ESF!I52-ESF!J52,0)</f>
        <v>0</v>
      </c>
      <c r="J46" s="124">
        <f>IF(I46&gt;0,0,ESF!J52-ESF!I52)</f>
        <v>0</v>
      </c>
      <c r="K46" s="46"/>
    </row>
    <row r="47" spans="1:13">
      <c r="A47" s="55"/>
      <c r="B47" s="508"/>
      <c r="C47" s="508"/>
      <c r="D47" s="508"/>
      <c r="E47" s="508"/>
      <c r="F47" s="49"/>
      <c r="G47" s="845" t="s">
        <v>56</v>
      </c>
      <c r="H47" s="845"/>
      <c r="I47" s="124">
        <f>IF(ESF!I53&gt;ESF!J53,ESF!I53-ESF!J53,0)</f>
        <v>0</v>
      </c>
      <c r="J47" s="124">
        <f>IF(I47&gt;0,0,ESF!J53-ESF!I53)</f>
        <v>0</v>
      </c>
      <c r="K47" s="46"/>
    </row>
    <row r="48" spans="1:13">
      <c r="A48" s="52"/>
      <c r="B48" s="508"/>
      <c r="C48" s="508"/>
      <c r="D48" s="508"/>
      <c r="E48" s="508"/>
      <c r="F48" s="49"/>
      <c r="G48" s="845" t="s">
        <v>57</v>
      </c>
      <c r="H48" s="845"/>
      <c r="I48" s="124">
        <f>IF(ESF!I54&gt;ESF!J54,ESF!I54-ESF!J54,0)</f>
        <v>0</v>
      </c>
      <c r="J48" s="124">
        <f>IF(I48&gt;0,0,ESF!J54-ESF!I54)</f>
        <v>0</v>
      </c>
      <c r="K48" s="46"/>
    </row>
    <row r="49" spans="1:11">
      <c r="A49" s="55"/>
      <c r="B49" s="508"/>
      <c r="C49" s="508"/>
      <c r="D49" s="508"/>
      <c r="E49" s="508"/>
      <c r="F49" s="49"/>
      <c r="G49" s="493"/>
      <c r="H49" s="493"/>
      <c r="I49" s="123"/>
      <c r="J49" s="123"/>
      <c r="K49" s="46"/>
    </row>
    <row r="50" spans="1:11" ht="26.1" customHeight="1">
      <c r="A50" s="52"/>
      <c r="B50" s="508"/>
      <c r="C50" s="508"/>
      <c r="D50" s="508"/>
      <c r="E50" s="508"/>
      <c r="F50" s="49"/>
      <c r="G50" s="849" t="s">
        <v>77</v>
      </c>
      <c r="H50" s="849"/>
      <c r="I50" s="122">
        <f>SUM(I52:I53)</f>
        <v>0</v>
      </c>
      <c r="J50" s="122">
        <f>SUM(J52:J53)</f>
        <v>0</v>
      </c>
      <c r="K50" s="46"/>
    </row>
    <row r="51" spans="1:11">
      <c r="A51" s="55"/>
      <c r="B51" s="508"/>
      <c r="C51" s="508"/>
      <c r="D51" s="508"/>
      <c r="E51" s="508"/>
      <c r="F51" s="49"/>
      <c r="G51" s="493"/>
      <c r="H51" s="493"/>
      <c r="I51" s="123"/>
      <c r="J51" s="123"/>
      <c r="K51" s="46"/>
    </row>
    <row r="52" spans="1:11">
      <c r="A52" s="55"/>
      <c r="B52" s="508"/>
      <c r="C52" s="508"/>
      <c r="D52" s="508"/>
      <c r="E52" s="508"/>
      <c r="F52" s="49"/>
      <c r="G52" s="845" t="s">
        <v>59</v>
      </c>
      <c r="H52" s="845"/>
      <c r="I52" s="124">
        <f>IF(ESF!I58&gt;ESF!J58,ESF!I58-ESF!J58,0)</f>
        <v>0</v>
      </c>
      <c r="J52" s="124">
        <f>IF(I52&gt;0,0,ESF!J58-ESF!I58)</f>
        <v>0</v>
      </c>
      <c r="K52" s="46"/>
    </row>
    <row r="53" spans="1:11" ht="19.5" customHeight="1">
      <c r="A53" s="126"/>
      <c r="B53" s="71"/>
      <c r="C53" s="71"/>
      <c r="D53" s="71"/>
      <c r="E53" s="71"/>
      <c r="F53" s="112"/>
      <c r="G53" s="881" t="s">
        <v>60</v>
      </c>
      <c r="H53" s="881"/>
      <c r="I53" s="127">
        <f>IF(ESF!I59&gt;ESF!J59,ESF!I59-ESF!J59,0)</f>
        <v>0</v>
      </c>
      <c r="J53" s="127">
        <f>IF(I53&gt;0,0,ESF!J59-ESF!I59)</f>
        <v>0</v>
      </c>
      <c r="K53" s="73"/>
    </row>
    <row r="54" spans="1:11" ht="6" customHeight="1">
      <c r="A54" s="128"/>
      <c r="B54" s="71"/>
      <c r="C54" s="74"/>
      <c r="D54" s="75"/>
      <c r="E54" s="76"/>
      <c r="F54" s="76"/>
      <c r="G54" s="71"/>
      <c r="H54" s="129"/>
      <c r="I54" s="75"/>
      <c r="J54" s="76"/>
      <c r="K54" s="76"/>
    </row>
    <row r="55" spans="1:11" ht="6" customHeight="1">
      <c r="A55" s="508"/>
      <c r="C55" s="58"/>
      <c r="D55" s="79"/>
      <c r="E55" s="80"/>
      <c r="F55" s="80"/>
      <c r="H55" s="130"/>
      <c r="I55" s="79"/>
      <c r="J55" s="80"/>
      <c r="K55" s="80"/>
    </row>
    <row r="56" spans="1:11" ht="6" customHeight="1">
      <c r="B56" s="58"/>
      <c r="C56" s="79"/>
      <c r="D56" s="80"/>
      <c r="E56" s="80"/>
      <c r="G56" s="81"/>
      <c r="H56" s="131"/>
      <c r="I56" s="80"/>
      <c r="J56" s="80"/>
    </row>
    <row r="57" spans="1:11" ht="15" customHeight="1">
      <c r="B57" s="854" t="s">
        <v>76</v>
      </c>
      <c r="C57" s="854"/>
      <c r="D57" s="854"/>
      <c r="E57" s="854"/>
      <c r="F57" s="854"/>
      <c r="G57" s="854"/>
      <c r="H57" s="854"/>
      <c r="I57" s="854"/>
      <c r="J57" s="854"/>
    </row>
    <row r="58" spans="1:11" ht="9.75" customHeight="1">
      <c r="B58" s="58"/>
      <c r="C58" s="79"/>
      <c r="D58" s="80"/>
      <c r="E58" s="80"/>
      <c r="G58" s="81"/>
      <c r="H58" s="131"/>
      <c r="I58" s="80"/>
      <c r="J58" s="80"/>
    </row>
    <row r="59" spans="1:11" ht="50.1" customHeight="1">
      <c r="B59" s="58"/>
      <c r="C59" s="132"/>
      <c r="D59" s="133"/>
      <c r="E59" s="80"/>
      <c r="G59" s="134"/>
      <c r="H59" s="135"/>
      <c r="I59" s="80"/>
      <c r="J59" s="80"/>
    </row>
    <row r="60" spans="1:11" ht="14.1" customHeight="1">
      <c r="B60" s="83"/>
      <c r="C60" s="851" t="s">
        <v>543</v>
      </c>
      <c r="D60" s="851"/>
      <c r="E60" s="80"/>
      <c r="F60" s="80"/>
      <c r="G60" s="851" t="s">
        <v>545</v>
      </c>
      <c r="H60" s="851"/>
      <c r="I60" s="84"/>
      <c r="J60" s="80"/>
    </row>
    <row r="61" spans="1:11" ht="14.1" customHeight="1">
      <c r="B61" s="85"/>
      <c r="C61" s="850" t="s">
        <v>544</v>
      </c>
      <c r="D61" s="850"/>
      <c r="E61" s="86"/>
      <c r="F61" s="86"/>
      <c r="G61" s="850" t="s">
        <v>546</v>
      </c>
      <c r="H61" s="850"/>
      <c r="I61" s="84"/>
      <c r="J61" s="80"/>
    </row>
    <row r="62" spans="1:11">
      <c r="A62" s="111"/>
      <c r="F62" s="49"/>
    </row>
    <row r="63" spans="1:11">
      <c r="K63" s="295">
        <v>5</v>
      </c>
    </row>
  </sheetData>
  <sheetProtection formatCells="0" selectLockedCells="1"/>
  <mergeCells count="62">
    <mergeCell ref="G14:H14"/>
    <mergeCell ref="G16:H16"/>
    <mergeCell ref="B12:C12"/>
    <mergeCell ref="B14:C14"/>
    <mergeCell ref="B16:C16"/>
    <mergeCell ref="B17:C17"/>
    <mergeCell ref="B9:C9"/>
    <mergeCell ref="B18:C18"/>
    <mergeCell ref="G17:H17"/>
    <mergeCell ref="B31:C31"/>
    <mergeCell ref="B19:C19"/>
    <mergeCell ref="B20:C20"/>
    <mergeCell ref="B21:C21"/>
    <mergeCell ref="B22:C22"/>
    <mergeCell ref="G31:H31"/>
    <mergeCell ref="G22:H22"/>
    <mergeCell ref="G20:H20"/>
    <mergeCell ref="G21:H21"/>
    <mergeCell ref="G19:H19"/>
    <mergeCell ref="G18:H18"/>
    <mergeCell ref="G12:H12"/>
    <mergeCell ref="B33:C33"/>
    <mergeCell ref="B32:C32"/>
    <mergeCell ref="B26:C26"/>
    <mergeCell ref="B27:C27"/>
    <mergeCell ref="B30:C30"/>
    <mergeCell ref="B28:C28"/>
    <mergeCell ref="B29:C29"/>
    <mergeCell ref="G52:H52"/>
    <mergeCell ref="C61:D61"/>
    <mergeCell ref="G61:H61"/>
    <mergeCell ref="B57:J57"/>
    <mergeCell ref="C60:D60"/>
    <mergeCell ref="G60:H60"/>
    <mergeCell ref="G53:H53"/>
    <mergeCell ref="G45:H45"/>
    <mergeCell ref="G46:H46"/>
    <mergeCell ref="G47:H47"/>
    <mergeCell ref="G48:H48"/>
    <mergeCell ref="G50:H50"/>
    <mergeCell ref="B34:C34"/>
    <mergeCell ref="G32:H32"/>
    <mergeCell ref="G39:H39"/>
    <mergeCell ref="G44:H44"/>
    <mergeCell ref="G23:H23"/>
    <mergeCell ref="G25:H25"/>
    <mergeCell ref="G27:H27"/>
    <mergeCell ref="G36:H36"/>
    <mergeCell ref="G38:H38"/>
    <mergeCell ref="G42:H42"/>
    <mergeCell ref="G40:H40"/>
    <mergeCell ref="G34:H34"/>
    <mergeCell ref="G28:H28"/>
    <mergeCell ref="G29:H29"/>
    <mergeCell ref="G30:H30"/>
    <mergeCell ref="B24:C24"/>
    <mergeCell ref="C1:I1"/>
    <mergeCell ref="C2:I2"/>
    <mergeCell ref="G9:H9"/>
    <mergeCell ref="E5:G5"/>
    <mergeCell ref="A3:K3"/>
    <mergeCell ref="A4:K4"/>
  </mergeCells>
  <printOptions horizontalCentered="1" verticalCentered="1"/>
  <pageMargins left="0" right="0" top="0.25" bottom="0.59055118110236227" header="0" footer="0"/>
  <pageSetup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21"/>
  <sheetViews>
    <sheetView workbookViewId="0">
      <selection activeCell="A2" sqref="A2:E3"/>
    </sheetView>
  </sheetViews>
  <sheetFormatPr baseColWidth="10" defaultRowHeight="15"/>
  <cols>
    <col min="4" max="5" width="11.42578125" style="7"/>
  </cols>
  <sheetData>
    <row r="2" spans="1:5">
      <c r="A2" s="891" t="s">
        <v>1</v>
      </c>
      <c r="B2" s="891"/>
      <c r="C2" s="891"/>
      <c r="D2" s="891"/>
      <c r="E2" s="13" t="e">
        <f>ESF!#REF!</f>
        <v>#REF!</v>
      </c>
    </row>
    <row r="3" spans="1:5">
      <c r="A3" s="891" t="s">
        <v>3</v>
      </c>
      <c r="B3" s="891"/>
      <c r="C3" s="891"/>
      <c r="D3" s="891"/>
      <c r="E3" s="13">
        <f>ESF!C5</f>
        <v>0</v>
      </c>
    </row>
    <row r="4" spans="1:5">
      <c r="A4" s="891" t="s">
        <v>2</v>
      </c>
      <c r="B4" s="891"/>
      <c r="C4" s="891"/>
      <c r="D4" s="891"/>
      <c r="E4" s="14"/>
    </row>
    <row r="5" spans="1:5">
      <c r="A5" s="891" t="s">
        <v>71</v>
      </c>
      <c r="B5" s="891"/>
      <c r="C5" s="891"/>
      <c r="D5" s="891"/>
      <c r="E5" t="s">
        <v>69</v>
      </c>
    </row>
    <row r="6" spans="1:5">
      <c r="A6" s="6"/>
      <c r="B6" s="6"/>
      <c r="C6" s="886" t="s">
        <v>4</v>
      </c>
      <c r="D6" s="886"/>
      <c r="E6" s="1">
        <v>2013</v>
      </c>
    </row>
    <row r="7" spans="1:5">
      <c r="A7" s="882" t="s">
        <v>67</v>
      </c>
      <c r="B7" s="883" t="s">
        <v>7</v>
      </c>
      <c r="C7" s="884" t="s">
        <v>9</v>
      </c>
      <c r="D7" s="884"/>
      <c r="E7" s="8">
        <f>ESF!D16</f>
        <v>9637687.3399999999</v>
      </c>
    </row>
    <row r="8" spans="1:5">
      <c r="A8" s="882"/>
      <c r="B8" s="883"/>
      <c r="C8" s="884" t="s">
        <v>11</v>
      </c>
      <c r="D8" s="884"/>
      <c r="E8" s="8">
        <f>ESF!D17</f>
        <v>124360.74</v>
      </c>
    </row>
    <row r="9" spans="1:5">
      <c r="A9" s="882"/>
      <c r="B9" s="883"/>
      <c r="C9" s="884" t="s">
        <v>13</v>
      </c>
      <c r="D9" s="884"/>
      <c r="E9" s="8">
        <f>ESF!D18</f>
        <v>537123.98</v>
      </c>
    </row>
    <row r="10" spans="1:5">
      <c r="A10" s="882"/>
      <c r="B10" s="883"/>
      <c r="C10" s="884" t="s">
        <v>15</v>
      </c>
      <c r="D10" s="884"/>
      <c r="E10" s="8">
        <f>ESF!D19</f>
        <v>0</v>
      </c>
    </row>
    <row r="11" spans="1:5">
      <c r="A11" s="882"/>
      <c r="B11" s="883"/>
      <c r="C11" s="884" t="s">
        <v>17</v>
      </c>
      <c r="D11" s="884"/>
      <c r="E11" s="8">
        <f>ESF!D20</f>
        <v>0</v>
      </c>
    </row>
    <row r="12" spans="1:5">
      <c r="A12" s="882"/>
      <c r="B12" s="883"/>
      <c r="C12" s="884" t="s">
        <v>19</v>
      </c>
      <c r="D12" s="884"/>
      <c r="E12" s="8">
        <f>ESF!D21</f>
        <v>0</v>
      </c>
    </row>
    <row r="13" spans="1:5">
      <c r="A13" s="882"/>
      <c r="B13" s="883"/>
      <c r="C13" s="884" t="s">
        <v>21</v>
      </c>
      <c r="D13" s="884"/>
      <c r="E13" s="8">
        <f>ESF!D22</f>
        <v>1600</v>
      </c>
    </row>
    <row r="14" spans="1:5" ht="15.75" thickBot="1">
      <c r="A14" s="882"/>
      <c r="B14" s="4"/>
      <c r="C14" s="885" t="s">
        <v>24</v>
      </c>
      <c r="D14" s="885"/>
      <c r="E14" s="9">
        <f>ESF!D24</f>
        <v>10300772.060000001</v>
      </c>
    </row>
    <row r="15" spans="1:5">
      <c r="A15" s="882"/>
      <c r="B15" s="883" t="s">
        <v>26</v>
      </c>
      <c r="C15" s="884" t="s">
        <v>28</v>
      </c>
      <c r="D15" s="884"/>
      <c r="E15" s="8">
        <f>ESF!D29</f>
        <v>0</v>
      </c>
    </row>
    <row r="16" spans="1:5">
      <c r="A16" s="882"/>
      <c r="B16" s="883"/>
      <c r="C16" s="884" t="s">
        <v>30</v>
      </c>
      <c r="D16" s="884"/>
      <c r="E16" s="8">
        <f>ESF!D30</f>
        <v>0</v>
      </c>
    </row>
    <row r="17" spans="1:5">
      <c r="A17" s="882"/>
      <c r="B17" s="883"/>
      <c r="C17" s="884" t="s">
        <v>32</v>
      </c>
      <c r="D17" s="884"/>
      <c r="E17" s="8">
        <f>ESF!D31</f>
        <v>102557568.42</v>
      </c>
    </row>
    <row r="18" spans="1:5">
      <c r="A18" s="882"/>
      <c r="B18" s="883"/>
      <c r="C18" s="884" t="s">
        <v>34</v>
      </c>
      <c r="D18" s="884"/>
      <c r="E18" s="8">
        <f>ESF!D32</f>
        <v>37287944.799999997</v>
      </c>
    </row>
    <row r="19" spans="1:5">
      <c r="A19" s="882"/>
      <c r="B19" s="883"/>
      <c r="C19" s="884" t="s">
        <v>36</v>
      </c>
      <c r="D19" s="884"/>
      <c r="E19" s="8">
        <f>ESF!D33</f>
        <v>88673.43</v>
      </c>
    </row>
    <row r="20" spans="1:5">
      <c r="A20" s="882"/>
      <c r="B20" s="883"/>
      <c r="C20" s="884" t="s">
        <v>38</v>
      </c>
      <c r="D20" s="884"/>
      <c r="E20" s="8">
        <f>ESF!D34</f>
        <v>-21390368.690000001</v>
      </c>
    </row>
    <row r="21" spans="1:5">
      <c r="A21" s="882"/>
      <c r="B21" s="883"/>
      <c r="C21" s="884" t="s">
        <v>40</v>
      </c>
      <c r="D21" s="884"/>
      <c r="E21" s="8">
        <f>ESF!D35</f>
        <v>0</v>
      </c>
    </row>
    <row r="22" spans="1:5">
      <c r="A22" s="882"/>
      <c r="B22" s="883"/>
      <c r="C22" s="884" t="s">
        <v>41</v>
      </c>
      <c r="D22" s="884"/>
      <c r="E22" s="8">
        <f>ESF!D36</f>
        <v>0</v>
      </c>
    </row>
    <row r="23" spans="1:5">
      <c r="A23" s="882"/>
      <c r="B23" s="883"/>
      <c r="C23" s="884" t="s">
        <v>43</v>
      </c>
      <c r="D23" s="884"/>
      <c r="E23" s="8">
        <f>ESF!D37</f>
        <v>0</v>
      </c>
    </row>
    <row r="24" spans="1:5" ht="15.75" thickBot="1">
      <c r="A24" s="882"/>
      <c r="B24" s="4"/>
      <c r="C24" s="885" t="s">
        <v>45</v>
      </c>
      <c r="D24" s="885"/>
      <c r="E24" s="9">
        <f>ESF!D39</f>
        <v>118543817.96000001</v>
      </c>
    </row>
    <row r="25" spans="1:5" ht="15.75" thickBot="1">
      <c r="A25" s="882"/>
      <c r="B25" s="2"/>
      <c r="C25" s="885" t="s">
        <v>47</v>
      </c>
      <c r="D25" s="885"/>
      <c r="E25" s="9">
        <f>ESF!D41</f>
        <v>128844590.02000001</v>
      </c>
    </row>
    <row r="26" spans="1:5">
      <c r="A26" s="882" t="s">
        <v>68</v>
      </c>
      <c r="B26" s="883" t="s">
        <v>8</v>
      </c>
      <c r="C26" s="884" t="s">
        <v>10</v>
      </c>
      <c r="D26" s="884"/>
      <c r="E26" s="8">
        <f>ESF!I16</f>
        <v>-5364672.8499999996</v>
      </c>
    </row>
    <row r="27" spans="1:5">
      <c r="A27" s="882"/>
      <c r="B27" s="883"/>
      <c r="C27" s="884" t="s">
        <v>12</v>
      </c>
      <c r="D27" s="884"/>
      <c r="E27" s="8">
        <f>ESF!I17</f>
        <v>0</v>
      </c>
    </row>
    <row r="28" spans="1:5">
      <c r="A28" s="882"/>
      <c r="B28" s="883"/>
      <c r="C28" s="884" t="s">
        <v>14</v>
      </c>
      <c r="D28" s="884"/>
      <c r="E28" s="8">
        <f>ESF!I18</f>
        <v>0</v>
      </c>
    </row>
    <row r="29" spans="1:5">
      <c r="A29" s="882"/>
      <c r="B29" s="883"/>
      <c r="C29" s="884" t="s">
        <v>16</v>
      </c>
      <c r="D29" s="884"/>
      <c r="E29" s="8">
        <f>ESF!I19</f>
        <v>0</v>
      </c>
    </row>
    <row r="30" spans="1:5">
      <c r="A30" s="882"/>
      <c r="B30" s="883"/>
      <c r="C30" s="884" t="s">
        <v>18</v>
      </c>
      <c r="D30" s="884"/>
      <c r="E30" s="8">
        <f>ESF!I20</f>
        <v>0</v>
      </c>
    </row>
    <row r="31" spans="1:5">
      <c r="A31" s="882"/>
      <c r="B31" s="883"/>
      <c r="C31" s="884" t="s">
        <v>20</v>
      </c>
      <c r="D31" s="884"/>
      <c r="E31" s="8">
        <f>ESF!I21</f>
        <v>-6000</v>
      </c>
    </row>
    <row r="32" spans="1:5">
      <c r="A32" s="882"/>
      <c r="B32" s="883"/>
      <c r="C32" s="884" t="s">
        <v>22</v>
      </c>
      <c r="D32" s="884"/>
      <c r="E32" s="8">
        <f>ESF!I22</f>
        <v>0</v>
      </c>
    </row>
    <row r="33" spans="1:5">
      <c r="A33" s="882"/>
      <c r="B33" s="883"/>
      <c r="C33" s="884" t="s">
        <v>23</v>
      </c>
      <c r="D33" s="884"/>
      <c r="E33" s="8">
        <f>ESF!I23</f>
        <v>0</v>
      </c>
    </row>
    <row r="34" spans="1:5" ht="15.75" thickBot="1">
      <c r="A34" s="882"/>
      <c r="B34" s="4"/>
      <c r="C34" s="885" t="s">
        <v>25</v>
      </c>
      <c r="D34" s="885"/>
      <c r="E34" s="9">
        <f>ESF!I25</f>
        <v>-5370672.8499999996</v>
      </c>
    </row>
    <row r="35" spans="1:5">
      <c r="A35" s="882"/>
      <c r="B35" s="883" t="s">
        <v>27</v>
      </c>
      <c r="C35" s="884" t="s">
        <v>29</v>
      </c>
      <c r="D35" s="884"/>
      <c r="E35" s="8">
        <f>ESF!I29</f>
        <v>0</v>
      </c>
    </row>
    <row r="36" spans="1:5">
      <c r="A36" s="882"/>
      <c r="B36" s="883"/>
      <c r="C36" s="884" t="s">
        <v>31</v>
      </c>
      <c r="D36" s="884"/>
      <c r="E36" s="8">
        <f>ESF!I30</f>
        <v>0</v>
      </c>
    </row>
    <row r="37" spans="1:5">
      <c r="A37" s="882"/>
      <c r="B37" s="883"/>
      <c r="C37" s="884" t="s">
        <v>33</v>
      </c>
      <c r="D37" s="884"/>
      <c r="E37" s="8">
        <f>ESF!I31</f>
        <v>0</v>
      </c>
    </row>
    <row r="38" spans="1:5">
      <c r="A38" s="882"/>
      <c r="B38" s="883"/>
      <c r="C38" s="884" t="s">
        <v>35</v>
      </c>
      <c r="D38" s="884"/>
      <c r="E38" s="8">
        <f>ESF!I32</f>
        <v>0</v>
      </c>
    </row>
    <row r="39" spans="1:5">
      <c r="A39" s="882"/>
      <c r="B39" s="883"/>
      <c r="C39" s="884" t="s">
        <v>37</v>
      </c>
      <c r="D39" s="884"/>
      <c r="E39" s="8">
        <f>ESF!I33</f>
        <v>0</v>
      </c>
    </row>
    <row r="40" spans="1:5">
      <c r="A40" s="882"/>
      <c r="B40" s="883"/>
      <c r="C40" s="884" t="s">
        <v>39</v>
      </c>
      <c r="D40" s="884"/>
      <c r="E40" s="8">
        <f>ESF!I34</f>
        <v>0</v>
      </c>
    </row>
    <row r="41" spans="1:5" ht="15.75" thickBot="1">
      <c r="A41" s="882"/>
      <c r="B41" s="2"/>
      <c r="C41" s="885" t="s">
        <v>42</v>
      </c>
      <c r="D41" s="885"/>
      <c r="E41" s="9">
        <f>ESF!I36</f>
        <v>0</v>
      </c>
    </row>
    <row r="42" spans="1:5" ht="15.75" thickBot="1">
      <c r="A42" s="882"/>
      <c r="B42" s="2"/>
      <c r="C42" s="885" t="s">
        <v>44</v>
      </c>
      <c r="D42" s="885"/>
      <c r="E42" s="9">
        <f>ESF!I38</f>
        <v>-5370672.8499999996</v>
      </c>
    </row>
    <row r="43" spans="1:5">
      <c r="A43" s="3"/>
      <c r="B43" s="883" t="s">
        <v>46</v>
      </c>
      <c r="C43" s="887" t="s">
        <v>48</v>
      </c>
      <c r="D43" s="887"/>
      <c r="E43" s="10">
        <f>ESF!I42</f>
        <v>-125042743.90000001</v>
      </c>
    </row>
    <row r="44" spans="1:5">
      <c r="A44" s="3"/>
      <c r="B44" s="883"/>
      <c r="C44" s="884" t="s">
        <v>49</v>
      </c>
      <c r="D44" s="884"/>
      <c r="E44" s="8">
        <f>ESF!I44</f>
        <v>-124982742.40000001</v>
      </c>
    </row>
    <row r="45" spans="1:5">
      <c r="A45" s="3"/>
      <c r="B45" s="883"/>
      <c r="C45" s="884" t="s">
        <v>50</v>
      </c>
      <c r="D45" s="884"/>
      <c r="E45" s="8">
        <f>ESF!I45</f>
        <v>-60001.5</v>
      </c>
    </row>
    <row r="46" spans="1:5">
      <c r="A46" s="3"/>
      <c r="B46" s="883"/>
      <c r="C46" s="884" t="s">
        <v>51</v>
      </c>
      <c r="D46" s="884"/>
      <c r="E46" s="8">
        <f>ESF!I46</f>
        <v>0</v>
      </c>
    </row>
    <row r="47" spans="1:5">
      <c r="A47" s="3"/>
      <c r="B47" s="883"/>
      <c r="C47" s="887" t="s">
        <v>52</v>
      </c>
      <c r="D47" s="887"/>
      <c r="E47" s="10">
        <f>ESF!I48</f>
        <v>1568826.7400000002</v>
      </c>
    </row>
    <row r="48" spans="1:5">
      <c r="A48" s="3"/>
      <c r="B48" s="883"/>
      <c r="C48" s="884" t="s">
        <v>53</v>
      </c>
      <c r="D48" s="884"/>
      <c r="E48" s="8">
        <f>ESF!I50</f>
        <v>-3821077.2</v>
      </c>
    </row>
    <row r="49" spans="1:5">
      <c r="A49" s="3"/>
      <c r="B49" s="883"/>
      <c r="C49" s="884" t="s">
        <v>54</v>
      </c>
      <c r="D49" s="884"/>
      <c r="E49" s="8">
        <f>ESF!I51</f>
        <v>5389903.9400000004</v>
      </c>
    </row>
    <row r="50" spans="1:5">
      <c r="A50" s="3"/>
      <c r="B50" s="883"/>
      <c r="C50" s="884" t="s">
        <v>55</v>
      </c>
      <c r="D50" s="884"/>
      <c r="E50" s="8">
        <f>ESF!I52</f>
        <v>0</v>
      </c>
    </row>
    <row r="51" spans="1:5">
      <c r="A51" s="3"/>
      <c r="B51" s="883"/>
      <c r="C51" s="884" t="s">
        <v>56</v>
      </c>
      <c r="D51" s="884"/>
      <c r="E51" s="8">
        <f>ESF!I53</f>
        <v>0</v>
      </c>
    </row>
    <row r="52" spans="1:5">
      <c r="A52" s="3"/>
      <c r="B52" s="883"/>
      <c r="C52" s="884" t="s">
        <v>57</v>
      </c>
      <c r="D52" s="884"/>
      <c r="E52" s="8">
        <f>ESF!I54</f>
        <v>0</v>
      </c>
    </row>
    <row r="53" spans="1:5">
      <c r="A53" s="3"/>
      <c r="B53" s="883"/>
      <c r="C53" s="887" t="s">
        <v>58</v>
      </c>
      <c r="D53" s="887"/>
      <c r="E53" s="10">
        <f>ESF!I56</f>
        <v>0</v>
      </c>
    </row>
    <row r="54" spans="1:5">
      <c r="A54" s="3"/>
      <c r="B54" s="883"/>
      <c r="C54" s="884" t="s">
        <v>59</v>
      </c>
      <c r="D54" s="884"/>
      <c r="E54" s="8">
        <f>ESF!I58</f>
        <v>0</v>
      </c>
    </row>
    <row r="55" spans="1:5">
      <c r="A55" s="3"/>
      <c r="B55" s="883"/>
      <c r="C55" s="884" t="s">
        <v>60</v>
      </c>
      <c r="D55" s="884"/>
      <c r="E55" s="8">
        <f>ESF!I59</f>
        <v>0</v>
      </c>
    </row>
    <row r="56" spans="1:5" ht="15.75" thickBot="1">
      <c r="A56" s="3"/>
      <c r="B56" s="883"/>
      <c r="C56" s="885" t="s">
        <v>61</v>
      </c>
      <c r="D56" s="885"/>
      <c r="E56" s="9">
        <f>ESF!I61</f>
        <v>-123473917.16000001</v>
      </c>
    </row>
    <row r="57" spans="1:5" ht="15.75" thickBot="1">
      <c r="A57" s="3"/>
      <c r="B57" s="2"/>
      <c r="C57" s="885" t="s">
        <v>62</v>
      </c>
      <c r="D57" s="885"/>
      <c r="E57" s="9">
        <f>ESF!I63</f>
        <v>-128844590.01000001</v>
      </c>
    </row>
    <row r="58" spans="1:5">
      <c r="A58" s="3"/>
      <c r="B58" s="2"/>
      <c r="C58" s="886" t="s">
        <v>4</v>
      </c>
      <c r="D58" s="886"/>
      <c r="E58" s="1">
        <v>2012</v>
      </c>
    </row>
    <row r="59" spans="1:5">
      <c r="A59" s="882" t="s">
        <v>67</v>
      </c>
      <c r="B59" s="883" t="s">
        <v>7</v>
      </c>
      <c r="C59" s="884" t="s">
        <v>9</v>
      </c>
      <c r="D59" s="884"/>
      <c r="E59" s="8">
        <f>ESF!E16</f>
        <v>19916282.879999999</v>
      </c>
    </row>
    <row r="60" spans="1:5">
      <c r="A60" s="882"/>
      <c r="B60" s="883"/>
      <c r="C60" s="884" t="s">
        <v>11</v>
      </c>
      <c r="D60" s="884"/>
      <c r="E60" s="8">
        <f>ESF!E17</f>
        <v>10593.92</v>
      </c>
    </row>
    <row r="61" spans="1:5">
      <c r="A61" s="882"/>
      <c r="B61" s="883"/>
      <c r="C61" s="884" t="s">
        <v>13</v>
      </c>
      <c r="D61" s="884"/>
      <c r="E61" s="8">
        <f>ESF!E18</f>
        <v>4509706.59</v>
      </c>
    </row>
    <row r="62" spans="1:5">
      <c r="A62" s="882"/>
      <c r="B62" s="883"/>
      <c r="C62" s="884" t="s">
        <v>15</v>
      </c>
      <c r="D62" s="884"/>
      <c r="E62" s="8">
        <f>ESF!E19</f>
        <v>0</v>
      </c>
    </row>
    <row r="63" spans="1:5">
      <c r="A63" s="882"/>
      <c r="B63" s="883"/>
      <c r="C63" s="884" t="s">
        <v>17</v>
      </c>
      <c r="D63" s="884"/>
      <c r="E63" s="8">
        <f>ESF!E20</f>
        <v>0</v>
      </c>
    </row>
    <row r="64" spans="1:5">
      <c r="A64" s="882"/>
      <c r="B64" s="883"/>
      <c r="C64" s="884" t="s">
        <v>19</v>
      </c>
      <c r="D64" s="884"/>
      <c r="E64" s="8">
        <f>ESF!E21</f>
        <v>0</v>
      </c>
    </row>
    <row r="65" spans="1:5">
      <c r="A65" s="882"/>
      <c r="B65" s="883"/>
      <c r="C65" s="884" t="s">
        <v>21</v>
      </c>
      <c r="D65" s="884"/>
      <c r="E65" s="8">
        <f>ESF!E22</f>
        <v>1600</v>
      </c>
    </row>
    <row r="66" spans="1:5" ht="15.75" thickBot="1">
      <c r="A66" s="882"/>
      <c r="B66" s="4"/>
      <c r="C66" s="885" t="s">
        <v>24</v>
      </c>
      <c r="D66" s="885"/>
      <c r="E66" s="9">
        <f>ESF!E24</f>
        <v>24438183.390000001</v>
      </c>
    </row>
    <row r="67" spans="1:5">
      <c r="A67" s="882"/>
      <c r="B67" s="883" t="s">
        <v>26</v>
      </c>
      <c r="C67" s="884" t="s">
        <v>28</v>
      </c>
      <c r="D67" s="884"/>
      <c r="E67" s="8">
        <f>ESF!E29</f>
        <v>0</v>
      </c>
    </row>
    <row r="68" spans="1:5">
      <c r="A68" s="882"/>
      <c r="B68" s="883"/>
      <c r="C68" s="884" t="s">
        <v>30</v>
      </c>
      <c r="D68" s="884"/>
      <c r="E68" s="8">
        <f>ESF!E30</f>
        <v>0</v>
      </c>
    </row>
    <row r="69" spans="1:5">
      <c r="A69" s="882"/>
      <c r="B69" s="883"/>
      <c r="C69" s="884" t="s">
        <v>32</v>
      </c>
      <c r="D69" s="884"/>
      <c r="E69" s="8">
        <f>ESF!E31</f>
        <v>87290955.189999998</v>
      </c>
    </row>
    <row r="70" spans="1:5">
      <c r="A70" s="882"/>
      <c r="B70" s="883"/>
      <c r="C70" s="884" t="s">
        <v>34</v>
      </c>
      <c r="D70" s="884"/>
      <c r="E70" s="8">
        <f>ESF!E32</f>
        <v>35650697.719999999</v>
      </c>
    </row>
    <row r="71" spans="1:5">
      <c r="A71" s="882"/>
      <c r="B71" s="883"/>
      <c r="C71" s="884" t="s">
        <v>36</v>
      </c>
      <c r="D71" s="884"/>
      <c r="E71" s="8">
        <f>ESF!E33</f>
        <v>88673.43</v>
      </c>
    </row>
    <row r="72" spans="1:5">
      <c r="A72" s="882"/>
      <c r="B72" s="883"/>
      <c r="C72" s="884" t="s">
        <v>38</v>
      </c>
      <c r="D72" s="884"/>
      <c r="E72" s="8">
        <f>ESF!E34</f>
        <v>-21401208.199999999</v>
      </c>
    </row>
    <row r="73" spans="1:5">
      <c r="A73" s="882"/>
      <c r="B73" s="883"/>
      <c r="C73" s="884" t="s">
        <v>40</v>
      </c>
      <c r="D73" s="884"/>
      <c r="E73" s="8">
        <f>ESF!E35</f>
        <v>0</v>
      </c>
    </row>
    <row r="74" spans="1:5">
      <c r="A74" s="882"/>
      <c r="B74" s="883"/>
      <c r="C74" s="884" t="s">
        <v>41</v>
      </c>
      <c r="D74" s="884"/>
      <c r="E74" s="8">
        <f>ESF!E36</f>
        <v>0</v>
      </c>
    </row>
    <row r="75" spans="1:5">
      <c r="A75" s="882"/>
      <c r="B75" s="883"/>
      <c r="C75" s="884" t="s">
        <v>43</v>
      </c>
      <c r="D75" s="884"/>
      <c r="E75" s="8">
        <f>ESF!E37</f>
        <v>0</v>
      </c>
    </row>
    <row r="76" spans="1:5" ht="15.75" thickBot="1">
      <c r="A76" s="882"/>
      <c r="B76" s="4"/>
      <c r="C76" s="885" t="s">
        <v>45</v>
      </c>
      <c r="D76" s="885"/>
      <c r="E76" s="9">
        <f>ESF!E39</f>
        <v>101629118.14</v>
      </c>
    </row>
    <row r="77" spans="1:5" ht="15.75" thickBot="1">
      <c r="A77" s="882"/>
      <c r="B77" s="2"/>
      <c r="C77" s="885" t="s">
        <v>47</v>
      </c>
      <c r="D77" s="885"/>
      <c r="E77" s="9">
        <f>ESF!E41</f>
        <v>126067301.53</v>
      </c>
    </row>
    <row r="78" spans="1:5">
      <c r="A78" s="882" t="s">
        <v>68</v>
      </c>
      <c r="B78" s="883" t="s">
        <v>8</v>
      </c>
      <c r="C78" s="884" t="s">
        <v>10</v>
      </c>
      <c r="D78" s="884"/>
      <c r="E78" s="8">
        <f>ESF!J16</f>
        <v>-21054312.41</v>
      </c>
    </row>
    <row r="79" spans="1:5">
      <c r="A79" s="882"/>
      <c r="B79" s="883"/>
      <c r="C79" s="884" t="s">
        <v>12</v>
      </c>
      <c r="D79" s="884"/>
      <c r="E79" s="8">
        <f>ESF!J17</f>
        <v>0</v>
      </c>
    </row>
    <row r="80" spans="1:5">
      <c r="A80" s="882"/>
      <c r="B80" s="883"/>
      <c r="C80" s="884" t="s">
        <v>14</v>
      </c>
      <c r="D80" s="884"/>
      <c r="E80" s="8">
        <f>ESF!J18</f>
        <v>0</v>
      </c>
    </row>
    <row r="81" spans="1:5">
      <c r="A81" s="882"/>
      <c r="B81" s="883"/>
      <c r="C81" s="884" t="s">
        <v>16</v>
      </c>
      <c r="D81" s="884"/>
      <c r="E81" s="8">
        <f>ESF!J19</f>
        <v>0</v>
      </c>
    </row>
    <row r="82" spans="1:5">
      <c r="A82" s="882"/>
      <c r="B82" s="883"/>
      <c r="C82" s="884" t="s">
        <v>18</v>
      </c>
      <c r="D82" s="884"/>
      <c r="E82" s="8">
        <f>ESF!J20</f>
        <v>0</v>
      </c>
    </row>
    <row r="83" spans="1:5">
      <c r="A83" s="882"/>
      <c r="B83" s="883"/>
      <c r="C83" s="884" t="s">
        <v>20</v>
      </c>
      <c r="D83" s="884"/>
      <c r="E83" s="8">
        <f>ESF!J21</f>
        <v>-6000</v>
      </c>
    </row>
    <row r="84" spans="1:5">
      <c r="A84" s="882"/>
      <c r="B84" s="883"/>
      <c r="C84" s="884" t="s">
        <v>22</v>
      </c>
      <c r="D84" s="884"/>
      <c r="E84" s="8">
        <f>ESF!J22</f>
        <v>0</v>
      </c>
    </row>
    <row r="85" spans="1:5">
      <c r="A85" s="882"/>
      <c r="B85" s="883"/>
      <c r="C85" s="884" t="s">
        <v>23</v>
      </c>
      <c r="D85" s="884"/>
      <c r="E85" s="8">
        <f>ESF!J23</f>
        <v>0</v>
      </c>
    </row>
    <row r="86" spans="1:5" ht="15.75" thickBot="1">
      <c r="A86" s="882"/>
      <c r="B86" s="4"/>
      <c r="C86" s="885" t="s">
        <v>25</v>
      </c>
      <c r="D86" s="885"/>
      <c r="E86" s="9">
        <f>ESF!J25</f>
        <v>-21060312.41</v>
      </c>
    </row>
    <row r="87" spans="1:5">
      <c r="A87" s="882"/>
      <c r="B87" s="883" t="s">
        <v>27</v>
      </c>
      <c r="C87" s="884" t="s">
        <v>29</v>
      </c>
      <c r="D87" s="884"/>
      <c r="E87" s="8">
        <f>ESF!J29</f>
        <v>0</v>
      </c>
    </row>
    <row r="88" spans="1:5">
      <c r="A88" s="882"/>
      <c r="B88" s="883"/>
      <c r="C88" s="884" t="s">
        <v>31</v>
      </c>
      <c r="D88" s="884"/>
      <c r="E88" s="8">
        <f>ESF!J30</f>
        <v>0</v>
      </c>
    </row>
    <row r="89" spans="1:5">
      <c r="A89" s="882"/>
      <c r="B89" s="883"/>
      <c r="C89" s="884" t="s">
        <v>33</v>
      </c>
      <c r="D89" s="884"/>
      <c r="E89" s="8">
        <f>ESF!J31</f>
        <v>0</v>
      </c>
    </row>
    <row r="90" spans="1:5">
      <c r="A90" s="882"/>
      <c r="B90" s="883"/>
      <c r="C90" s="884" t="s">
        <v>35</v>
      </c>
      <c r="D90" s="884"/>
      <c r="E90" s="8">
        <f>ESF!J32</f>
        <v>0</v>
      </c>
    </row>
    <row r="91" spans="1:5">
      <c r="A91" s="882"/>
      <c r="B91" s="883"/>
      <c r="C91" s="884" t="s">
        <v>37</v>
      </c>
      <c r="D91" s="884"/>
      <c r="E91" s="8">
        <f>ESF!J33</f>
        <v>0</v>
      </c>
    </row>
    <row r="92" spans="1:5">
      <c r="A92" s="882"/>
      <c r="B92" s="883"/>
      <c r="C92" s="884" t="s">
        <v>39</v>
      </c>
      <c r="D92" s="884"/>
      <c r="E92" s="8">
        <f>ESF!J34</f>
        <v>0</v>
      </c>
    </row>
    <row r="93" spans="1:5" ht="15.75" thickBot="1">
      <c r="A93" s="882"/>
      <c r="B93" s="2"/>
      <c r="C93" s="885" t="s">
        <v>42</v>
      </c>
      <c r="D93" s="885"/>
      <c r="E93" s="9">
        <f>ESF!J36</f>
        <v>0</v>
      </c>
    </row>
    <row r="94" spans="1:5" ht="15.75" thickBot="1">
      <c r="A94" s="882"/>
      <c r="B94" s="2"/>
      <c r="C94" s="885" t="s">
        <v>44</v>
      </c>
      <c r="D94" s="885"/>
      <c r="E94" s="9">
        <f>ESF!J38</f>
        <v>-21060312.41</v>
      </c>
    </row>
    <row r="95" spans="1:5">
      <c r="A95" s="3"/>
      <c r="B95" s="883" t="s">
        <v>46</v>
      </c>
      <c r="C95" s="887" t="s">
        <v>48</v>
      </c>
      <c r="D95" s="887"/>
      <c r="E95" s="10">
        <f>ESF!J42</f>
        <v>-110489768.43000001</v>
      </c>
    </row>
    <row r="96" spans="1:5">
      <c r="A96" s="3"/>
      <c r="B96" s="883"/>
      <c r="C96" s="884" t="s">
        <v>49</v>
      </c>
      <c r="D96" s="884"/>
      <c r="E96" s="8">
        <f>ESF!J44</f>
        <v>-110429766.93000001</v>
      </c>
    </row>
    <row r="97" spans="1:5">
      <c r="A97" s="3"/>
      <c r="B97" s="883"/>
      <c r="C97" s="884" t="s">
        <v>50</v>
      </c>
      <c r="D97" s="884"/>
      <c r="E97" s="8">
        <f>ESF!J45</f>
        <v>-60001.5</v>
      </c>
    </row>
    <row r="98" spans="1:5">
      <c r="A98" s="3"/>
      <c r="B98" s="883"/>
      <c r="C98" s="884" t="s">
        <v>51</v>
      </c>
      <c r="D98" s="884"/>
      <c r="E98" s="8">
        <f>ESF!J46</f>
        <v>0</v>
      </c>
    </row>
    <row r="99" spans="1:5">
      <c r="A99" s="3"/>
      <c r="B99" s="883"/>
      <c r="C99" s="887" t="s">
        <v>52</v>
      </c>
      <c r="D99" s="887"/>
      <c r="E99" s="10">
        <f>ESF!J48</f>
        <v>5482779.3100000005</v>
      </c>
    </row>
    <row r="100" spans="1:5">
      <c r="A100" s="3"/>
      <c r="B100" s="883"/>
      <c r="C100" s="884" t="s">
        <v>53</v>
      </c>
      <c r="D100" s="884"/>
      <c r="E100" s="8">
        <f>ESF!J50</f>
        <v>3119685.98</v>
      </c>
    </row>
    <row r="101" spans="1:5">
      <c r="A101" s="3"/>
      <c r="B101" s="883"/>
      <c r="C101" s="884" t="s">
        <v>54</v>
      </c>
      <c r="D101" s="884"/>
      <c r="E101" s="8">
        <f>ESF!J51</f>
        <v>2363093.33</v>
      </c>
    </row>
    <row r="102" spans="1:5">
      <c r="A102" s="3"/>
      <c r="B102" s="883"/>
      <c r="C102" s="884" t="s">
        <v>55</v>
      </c>
      <c r="D102" s="884"/>
      <c r="E102" s="8">
        <f>ESF!J52</f>
        <v>0</v>
      </c>
    </row>
    <row r="103" spans="1:5">
      <c r="A103" s="3"/>
      <c r="B103" s="883"/>
      <c r="C103" s="884" t="s">
        <v>56</v>
      </c>
      <c r="D103" s="884"/>
      <c r="E103" s="8">
        <f>ESF!J53</f>
        <v>0</v>
      </c>
    </row>
    <row r="104" spans="1:5">
      <c r="A104" s="3"/>
      <c r="B104" s="883"/>
      <c r="C104" s="884" t="s">
        <v>57</v>
      </c>
      <c r="D104" s="884"/>
      <c r="E104" s="8">
        <f>ESF!J54</f>
        <v>0</v>
      </c>
    </row>
    <row r="105" spans="1:5">
      <c r="A105" s="3"/>
      <c r="B105" s="883"/>
      <c r="C105" s="887" t="s">
        <v>58</v>
      </c>
      <c r="D105" s="887"/>
      <c r="E105" s="10">
        <f>ESF!J56</f>
        <v>0</v>
      </c>
    </row>
    <row r="106" spans="1:5">
      <c r="A106" s="3"/>
      <c r="B106" s="883"/>
      <c r="C106" s="884" t="s">
        <v>59</v>
      </c>
      <c r="D106" s="884"/>
      <c r="E106" s="8">
        <f>ESF!J58</f>
        <v>0</v>
      </c>
    </row>
    <row r="107" spans="1:5">
      <c r="A107" s="3"/>
      <c r="B107" s="883"/>
      <c r="C107" s="884" t="s">
        <v>60</v>
      </c>
      <c r="D107" s="884"/>
      <c r="E107" s="8">
        <f>ESF!J59</f>
        <v>0</v>
      </c>
    </row>
    <row r="108" spans="1:5" ht="15.75" thickBot="1">
      <c r="A108" s="3"/>
      <c r="B108" s="883"/>
      <c r="C108" s="885" t="s">
        <v>61</v>
      </c>
      <c r="D108" s="885"/>
      <c r="E108" s="9">
        <f>ESF!J61</f>
        <v>-105006989.12</v>
      </c>
    </row>
    <row r="109" spans="1:5" ht="15.75" thickBot="1">
      <c r="A109" s="3"/>
      <c r="B109" s="2"/>
      <c r="C109" s="885" t="s">
        <v>62</v>
      </c>
      <c r="D109" s="885"/>
      <c r="E109" s="9">
        <f>ESF!J63</f>
        <v>-126067301.53</v>
      </c>
    </row>
    <row r="110" spans="1:5">
      <c r="A110" s="3"/>
      <c r="B110" s="2"/>
      <c r="C110" s="892" t="s">
        <v>73</v>
      </c>
      <c r="D110" s="5" t="s">
        <v>63</v>
      </c>
      <c r="E110" s="10" t="str">
        <f>ESF!C71</f>
        <v>LIC. SERGIO NAVARRO TEJADA</v>
      </c>
    </row>
    <row r="111" spans="1:5">
      <c r="A111" s="3"/>
      <c r="B111" s="2"/>
      <c r="C111" s="893"/>
      <c r="D111" s="5" t="s">
        <v>64</v>
      </c>
      <c r="E111" s="10" t="str">
        <f>ESF!C72</f>
        <v>SECRETARIO ADMINISTRATIVO</v>
      </c>
    </row>
    <row r="112" spans="1:5">
      <c r="A112" s="3"/>
      <c r="B112" s="2"/>
      <c r="C112" s="893" t="s">
        <v>72</v>
      </c>
      <c r="D112" s="5" t="s">
        <v>63</v>
      </c>
      <c r="E112" s="10" t="str">
        <f>ESF!G71</f>
        <v>M.I. CARLOS ROMERO VILLEGAS</v>
      </c>
    </row>
    <row r="113" spans="1:5">
      <c r="A113" s="3"/>
      <c r="B113" s="2"/>
      <c r="C113" s="893"/>
      <c r="D113" s="5" t="s">
        <v>64</v>
      </c>
      <c r="E113" s="10" t="str">
        <f>ESF!G72</f>
        <v>RECTOR</v>
      </c>
    </row>
    <row r="114" spans="1:5">
      <c r="A114" s="891" t="s">
        <v>1</v>
      </c>
      <c r="B114" s="891"/>
      <c r="C114" s="891"/>
      <c r="D114" s="891"/>
      <c r="E114" s="13" t="e">
        <f>ECSF!#REF!</f>
        <v>#REF!</v>
      </c>
    </row>
    <row r="115" spans="1:5">
      <c r="A115" s="891" t="s">
        <v>3</v>
      </c>
      <c r="B115" s="891"/>
      <c r="C115" s="891"/>
      <c r="D115" s="891"/>
      <c r="E115" s="13">
        <f>ECSF!C5</f>
        <v>0</v>
      </c>
    </row>
    <row r="116" spans="1:5">
      <c r="A116" s="891" t="s">
        <v>2</v>
      </c>
      <c r="B116" s="891"/>
      <c r="C116" s="891"/>
      <c r="D116" s="891"/>
      <c r="E116" s="14"/>
    </row>
    <row r="117" spans="1:5">
      <c r="A117" s="891" t="s">
        <v>71</v>
      </c>
      <c r="B117" s="891"/>
      <c r="C117" s="891"/>
      <c r="D117" s="891"/>
      <c r="E117" t="s">
        <v>70</v>
      </c>
    </row>
    <row r="118" spans="1:5">
      <c r="B118" s="888" t="s">
        <v>65</v>
      </c>
      <c r="C118" s="887" t="s">
        <v>5</v>
      </c>
      <c r="D118" s="887"/>
      <c r="E118" s="11">
        <f>ECSF!D12</f>
        <v>14251178.149999999</v>
      </c>
    </row>
    <row r="119" spans="1:5">
      <c r="B119" s="888"/>
      <c r="C119" s="887" t="s">
        <v>7</v>
      </c>
      <c r="D119" s="887"/>
      <c r="E119" s="11">
        <f>ECSF!D14</f>
        <v>14251178.149999999</v>
      </c>
    </row>
    <row r="120" spans="1:5">
      <c r="B120" s="888"/>
      <c r="C120" s="884" t="s">
        <v>9</v>
      </c>
      <c r="D120" s="884"/>
      <c r="E120" s="12">
        <f>ECSF!D16</f>
        <v>10278595.539999999</v>
      </c>
    </row>
    <row r="121" spans="1:5">
      <c r="B121" s="888"/>
      <c r="C121" s="884" t="s">
        <v>11</v>
      </c>
      <c r="D121" s="884"/>
      <c r="E121" s="12">
        <f>ECSF!D17</f>
        <v>0</v>
      </c>
    </row>
    <row r="122" spans="1:5">
      <c r="B122" s="888"/>
      <c r="C122" s="884" t="s">
        <v>13</v>
      </c>
      <c r="D122" s="884"/>
      <c r="E122" s="12">
        <f>ECSF!D18</f>
        <v>3972582.61</v>
      </c>
    </row>
    <row r="123" spans="1:5">
      <c r="B123" s="888"/>
      <c r="C123" s="884" t="s">
        <v>15</v>
      </c>
      <c r="D123" s="884"/>
      <c r="E123" s="12">
        <f>ECSF!D19</f>
        <v>0</v>
      </c>
    </row>
    <row r="124" spans="1:5">
      <c r="B124" s="888"/>
      <c r="C124" s="884" t="s">
        <v>17</v>
      </c>
      <c r="D124" s="884"/>
      <c r="E124" s="12">
        <f>ECSF!D20</f>
        <v>0</v>
      </c>
    </row>
    <row r="125" spans="1:5">
      <c r="B125" s="888"/>
      <c r="C125" s="884" t="s">
        <v>19</v>
      </c>
      <c r="D125" s="884"/>
      <c r="E125" s="12">
        <f>ECSF!D21</f>
        <v>0</v>
      </c>
    </row>
    <row r="126" spans="1:5">
      <c r="B126" s="888"/>
      <c r="C126" s="884" t="s">
        <v>21</v>
      </c>
      <c r="D126" s="884"/>
      <c r="E126" s="12">
        <f>ECSF!D22</f>
        <v>0</v>
      </c>
    </row>
    <row r="127" spans="1:5">
      <c r="B127" s="888"/>
      <c r="C127" s="887" t="s">
        <v>26</v>
      </c>
      <c r="D127" s="887"/>
      <c r="E127" s="11">
        <f>ECSF!D24</f>
        <v>0</v>
      </c>
    </row>
    <row r="128" spans="1:5">
      <c r="B128" s="888"/>
      <c r="C128" s="884" t="s">
        <v>28</v>
      </c>
      <c r="D128" s="884"/>
      <c r="E128" s="12">
        <f>ECSF!D26</f>
        <v>0</v>
      </c>
    </row>
    <row r="129" spans="2:5">
      <c r="B129" s="888"/>
      <c r="C129" s="884" t="s">
        <v>30</v>
      </c>
      <c r="D129" s="884"/>
      <c r="E129" s="12">
        <f>ECSF!D27</f>
        <v>0</v>
      </c>
    </row>
    <row r="130" spans="2:5">
      <c r="B130" s="888"/>
      <c r="C130" s="884" t="s">
        <v>32</v>
      </c>
      <c r="D130" s="884"/>
      <c r="E130" s="12">
        <f>ECSF!D28</f>
        <v>0</v>
      </c>
    </row>
    <row r="131" spans="2:5">
      <c r="B131" s="888"/>
      <c r="C131" s="884" t="s">
        <v>34</v>
      </c>
      <c r="D131" s="884"/>
      <c r="E131" s="12">
        <f>ECSF!D29</f>
        <v>0</v>
      </c>
    </row>
    <row r="132" spans="2:5">
      <c r="B132" s="888"/>
      <c r="C132" s="884" t="s">
        <v>36</v>
      </c>
      <c r="D132" s="884"/>
      <c r="E132" s="12">
        <f>ECSF!D30</f>
        <v>0</v>
      </c>
    </row>
    <row r="133" spans="2:5">
      <c r="B133" s="888"/>
      <c r="C133" s="884" t="s">
        <v>38</v>
      </c>
      <c r="D133" s="884"/>
      <c r="E133" s="12">
        <f>ECSF!D31</f>
        <v>0</v>
      </c>
    </row>
    <row r="134" spans="2:5">
      <c r="B134" s="888"/>
      <c r="C134" s="884" t="s">
        <v>40</v>
      </c>
      <c r="D134" s="884"/>
      <c r="E134" s="12">
        <f>ECSF!D32</f>
        <v>0</v>
      </c>
    </row>
    <row r="135" spans="2:5">
      <c r="B135" s="888"/>
      <c r="C135" s="884" t="s">
        <v>41</v>
      </c>
      <c r="D135" s="884"/>
      <c r="E135" s="12">
        <f>ECSF!D33</f>
        <v>0</v>
      </c>
    </row>
    <row r="136" spans="2:5">
      <c r="B136" s="888"/>
      <c r="C136" s="884" t="s">
        <v>43</v>
      </c>
      <c r="D136" s="884"/>
      <c r="E136" s="12">
        <f>ECSF!D34</f>
        <v>0</v>
      </c>
    </row>
    <row r="137" spans="2:5">
      <c r="B137" s="888"/>
      <c r="C137" s="887" t="s">
        <v>6</v>
      </c>
      <c r="D137" s="887"/>
      <c r="E137" s="11">
        <f>ECSF!I12</f>
        <v>0</v>
      </c>
    </row>
    <row r="138" spans="2:5">
      <c r="B138" s="888"/>
      <c r="C138" s="887" t="s">
        <v>8</v>
      </c>
      <c r="D138" s="887"/>
      <c r="E138" s="11">
        <f>ECSF!I14</f>
        <v>0</v>
      </c>
    </row>
    <row r="139" spans="2:5">
      <c r="B139" s="888"/>
      <c r="C139" s="884" t="s">
        <v>10</v>
      </c>
      <c r="D139" s="884"/>
      <c r="E139" s="12">
        <f>ECSF!I16</f>
        <v>0</v>
      </c>
    </row>
    <row r="140" spans="2:5">
      <c r="B140" s="888"/>
      <c r="C140" s="884" t="s">
        <v>12</v>
      </c>
      <c r="D140" s="884"/>
      <c r="E140" s="12">
        <f>ECSF!I17</f>
        <v>0</v>
      </c>
    </row>
    <row r="141" spans="2:5">
      <c r="B141" s="888"/>
      <c r="C141" s="884" t="s">
        <v>14</v>
      </c>
      <c r="D141" s="884"/>
      <c r="E141" s="12">
        <f>ECSF!I18</f>
        <v>0</v>
      </c>
    </row>
    <row r="142" spans="2:5">
      <c r="B142" s="888"/>
      <c r="C142" s="884" t="s">
        <v>16</v>
      </c>
      <c r="D142" s="884"/>
      <c r="E142" s="12">
        <f>ECSF!I19</f>
        <v>0</v>
      </c>
    </row>
    <row r="143" spans="2:5">
      <c r="B143" s="888"/>
      <c r="C143" s="884" t="s">
        <v>18</v>
      </c>
      <c r="D143" s="884"/>
      <c r="E143" s="12">
        <f>ECSF!I20</f>
        <v>0</v>
      </c>
    </row>
    <row r="144" spans="2:5">
      <c r="B144" s="888"/>
      <c r="C144" s="884" t="s">
        <v>20</v>
      </c>
      <c r="D144" s="884"/>
      <c r="E144" s="12">
        <f>ECSF!I21</f>
        <v>0</v>
      </c>
    </row>
    <row r="145" spans="2:5">
      <c r="B145" s="888"/>
      <c r="C145" s="884" t="s">
        <v>22</v>
      </c>
      <c r="D145" s="884"/>
      <c r="E145" s="12">
        <f>ECSF!I22</f>
        <v>0</v>
      </c>
    </row>
    <row r="146" spans="2:5">
      <c r="B146" s="888"/>
      <c r="C146" s="884" t="s">
        <v>23</v>
      </c>
      <c r="D146" s="884"/>
      <c r="E146" s="12">
        <f>ECSF!I23</f>
        <v>0</v>
      </c>
    </row>
    <row r="147" spans="2:5">
      <c r="B147" s="888"/>
      <c r="C147" s="890" t="s">
        <v>27</v>
      </c>
      <c r="D147" s="890"/>
      <c r="E147" s="11">
        <f>ECSF!I25</f>
        <v>0</v>
      </c>
    </row>
    <row r="148" spans="2:5">
      <c r="B148" s="888"/>
      <c r="C148" s="884" t="s">
        <v>29</v>
      </c>
      <c r="D148" s="884"/>
      <c r="E148" s="12">
        <f>ECSF!I27</f>
        <v>0</v>
      </c>
    </row>
    <row r="149" spans="2:5">
      <c r="B149" s="888"/>
      <c r="C149" s="884" t="s">
        <v>31</v>
      </c>
      <c r="D149" s="884"/>
      <c r="E149" s="12">
        <f>ECSF!I28</f>
        <v>0</v>
      </c>
    </row>
    <row r="150" spans="2:5">
      <c r="B150" s="888"/>
      <c r="C150" s="884" t="s">
        <v>33</v>
      </c>
      <c r="D150" s="884"/>
      <c r="E150" s="12">
        <f>ECSF!I29</f>
        <v>0</v>
      </c>
    </row>
    <row r="151" spans="2:5">
      <c r="B151" s="888"/>
      <c r="C151" s="884" t="s">
        <v>35</v>
      </c>
      <c r="D151" s="884"/>
      <c r="E151" s="12">
        <f>ECSF!I30</f>
        <v>0</v>
      </c>
    </row>
    <row r="152" spans="2:5">
      <c r="B152" s="888"/>
      <c r="C152" s="884" t="s">
        <v>37</v>
      </c>
      <c r="D152" s="884"/>
      <c r="E152" s="12">
        <f>ECSF!I31</f>
        <v>0</v>
      </c>
    </row>
    <row r="153" spans="2:5">
      <c r="B153" s="888"/>
      <c r="C153" s="884" t="s">
        <v>39</v>
      </c>
      <c r="D153" s="884"/>
      <c r="E153" s="12">
        <f>ECSF!I32</f>
        <v>0</v>
      </c>
    </row>
    <row r="154" spans="2:5">
      <c r="B154" s="888"/>
      <c r="C154" s="887" t="s">
        <v>46</v>
      </c>
      <c r="D154" s="887"/>
      <c r="E154" s="11">
        <f>ECSF!I34</f>
        <v>18466928.039999999</v>
      </c>
    </row>
    <row r="155" spans="2:5">
      <c r="B155" s="888"/>
      <c r="C155" s="887" t="s">
        <v>48</v>
      </c>
      <c r="D155" s="887"/>
      <c r="E155" s="11">
        <f>ECSF!I36</f>
        <v>14552975.470000001</v>
      </c>
    </row>
    <row r="156" spans="2:5">
      <c r="B156" s="888"/>
      <c r="C156" s="884" t="s">
        <v>49</v>
      </c>
      <c r="D156" s="884"/>
      <c r="E156" s="12">
        <f>ECSF!I38</f>
        <v>14552975.470000001</v>
      </c>
    </row>
    <row r="157" spans="2:5">
      <c r="B157" s="888"/>
      <c r="C157" s="884" t="s">
        <v>50</v>
      </c>
      <c r="D157" s="884"/>
      <c r="E157" s="12">
        <f>ECSF!I39</f>
        <v>0</v>
      </c>
    </row>
    <row r="158" spans="2:5">
      <c r="B158" s="888"/>
      <c r="C158" s="884" t="s">
        <v>51</v>
      </c>
      <c r="D158" s="884"/>
      <c r="E158" s="12">
        <f>ECSF!I40</f>
        <v>0</v>
      </c>
    </row>
    <row r="159" spans="2:5">
      <c r="B159" s="888"/>
      <c r="C159" s="887" t="s">
        <v>52</v>
      </c>
      <c r="D159" s="887"/>
      <c r="E159" s="11">
        <f>ECSF!I42</f>
        <v>3913952.5700000003</v>
      </c>
    </row>
    <row r="160" spans="2:5">
      <c r="B160" s="888"/>
      <c r="C160" s="884" t="s">
        <v>53</v>
      </c>
      <c r="D160" s="884"/>
      <c r="E160" s="12">
        <f>ECSF!I44</f>
        <v>3821077.2</v>
      </c>
    </row>
    <row r="161" spans="2:5">
      <c r="B161" s="888"/>
      <c r="C161" s="884" t="s">
        <v>54</v>
      </c>
      <c r="D161" s="884"/>
      <c r="E161" s="12">
        <f>ECSF!I45</f>
        <v>92875.37</v>
      </c>
    </row>
    <row r="162" spans="2:5">
      <c r="B162" s="888"/>
      <c r="C162" s="884" t="s">
        <v>55</v>
      </c>
      <c r="D162" s="884"/>
      <c r="E162" s="12">
        <f>ECSF!I46</f>
        <v>0</v>
      </c>
    </row>
    <row r="163" spans="2:5">
      <c r="B163" s="888"/>
      <c r="C163" s="884" t="s">
        <v>56</v>
      </c>
      <c r="D163" s="884"/>
      <c r="E163" s="12">
        <f>ECSF!I47</f>
        <v>0</v>
      </c>
    </row>
    <row r="164" spans="2:5">
      <c r="B164" s="888"/>
      <c r="C164" s="884" t="s">
        <v>57</v>
      </c>
      <c r="D164" s="884"/>
      <c r="E164" s="12">
        <f>ECSF!I48</f>
        <v>0</v>
      </c>
    </row>
    <row r="165" spans="2:5">
      <c r="B165" s="888"/>
      <c r="C165" s="887" t="s">
        <v>58</v>
      </c>
      <c r="D165" s="887"/>
      <c r="E165" s="11">
        <f>ECSF!I50</f>
        <v>0</v>
      </c>
    </row>
    <row r="166" spans="2:5">
      <c r="B166" s="888"/>
      <c r="C166" s="884" t="s">
        <v>59</v>
      </c>
      <c r="D166" s="884"/>
      <c r="E166" s="12">
        <f>ECSF!I52</f>
        <v>0</v>
      </c>
    </row>
    <row r="167" spans="2:5" ht="15" customHeight="1" thickBot="1">
      <c r="B167" s="889"/>
      <c r="C167" s="884" t="s">
        <v>60</v>
      </c>
      <c r="D167" s="884"/>
      <c r="E167" s="12">
        <f>ECSF!I53</f>
        <v>0</v>
      </c>
    </row>
    <row r="168" spans="2:5">
      <c r="B168" s="888" t="s">
        <v>66</v>
      </c>
      <c r="C168" s="887" t="s">
        <v>5</v>
      </c>
      <c r="D168" s="887"/>
      <c r="E168" s="11">
        <f>ECSF!E12</f>
        <v>17028466.640000004</v>
      </c>
    </row>
    <row r="169" spans="2:5" ht="15" customHeight="1">
      <c r="B169" s="888"/>
      <c r="C169" s="887" t="s">
        <v>7</v>
      </c>
      <c r="D169" s="887"/>
      <c r="E169" s="11">
        <f>ECSF!E14</f>
        <v>113766.82</v>
      </c>
    </row>
    <row r="170" spans="2:5" ht="15" customHeight="1">
      <c r="B170" s="888"/>
      <c r="C170" s="884" t="s">
        <v>9</v>
      </c>
      <c r="D170" s="884"/>
      <c r="E170" s="12">
        <f>ECSF!E16</f>
        <v>0</v>
      </c>
    </row>
    <row r="171" spans="2:5" ht="15" customHeight="1">
      <c r="B171" s="888"/>
      <c r="C171" s="884" t="s">
        <v>11</v>
      </c>
      <c r="D171" s="884"/>
      <c r="E171" s="12">
        <f>ECSF!E17</f>
        <v>113766.82</v>
      </c>
    </row>
    <row r="172" spans="2:5">
      <c r="B172" s="888"/>
      <c r="C172" s="884" t="s">
        <v>13</v>
      </c>
      <c r="D172" s="884"/>
      <c r="E172" s="12">
        <f>ECSF!E18</f>
        <v>0</v>
      </c>
    </row>
    <row r="173" spans="2:5">
      <c r="B173" s="888"/>
      <c r="C173" s="884" t="s">
        <v>15</v>
      </c>
      <c r="D173" s="884"/>
      <c r="E173" s="12">
        <f>ECSF!E19</f>
        <v>0</v>
      </c>
    </row>
    <row r="174" spans="2:5" ht="15" customHeight="1">
      <c r="B174" s="888"/>
      <c r="C174" s="884" t="s">
        <v>17</v>
      </c>
      <c r="D174" s="884"/>
      <c r="E174" s="12">
        <f>ECSF!E20</f>
        <v>0</v>
      </c>
    </row>
    <row r="175" spans="2:5" ht="15" customHeight="1">
      <c r="B175" s="888"/>
      <c r="C175" s="884" t="s">
        <v>19</v>
      </c>
      <c r="D175" s="884"/>
      <c r="E175" s="12">
        <f>ECSF!E21</f>
        <v>0</v>
      </c>
    </row>
    <row r="176" spans="2:5">
      <c r="B176" s="888"/>
      <c r="C176" s="884" t="s">
        <v>21</v>
      </c>
      <c r="D176" s="884"/>
      <c r="E176" s="12">
        <f>ECSF!E22</f>
        <v>0</v>
      </c>
    </row>
    <row r="177" spans="2:5" ht="15" customHeight="1">
      <c r="B177" s="888"/>
      <c r="C177" s="887" t="s">
        <v>26</v>
      </c>
      <c r="D177" s="887"/>
      <c r="E177" s="11">
        <f>ECSF!E24</f>
        <v>16914699.820000004</v>
      </c>
    </row>
    <row r="178" spans="2:5">
      <c r="B178" s="888"/>
      <c r="C178" s="884" t="s">
        <v>28</v>
      </c>
      <c r="D178" s="884"/>
      <c r="E178" s="12">
        <f>ECSF!E26</f>
        <v>0</v>
      </c>
    </row>
    <row r="179" spans="2:5" ht="15" customHeight="1">
      <c r="B179" s="888"/>
      <c r="C179" s="884" t="s">
        <v>30</v>
      </c>
      <c r="D179" s="884"/>
      <c r="E179" s="12">
        <f>ECSF!E27</f>
        <v>0</v>
      </c>
    </row>
    <row r="180" spans="2:5" ht="15" customHeight="1">
      <c r="B180" s="888"/>
      <c r="C180" s="884" t="s">
        <v>32</v>
      </c>
      <c r="D180" s="884"/>
      <c r="E180" s="12">
        <f>ECSF!E28</f>
        <v>15266613.23</v>
      </c>
    </row>
    <row r="181" spans="2:5" ht="15" customHeight="1">
      <c r="B181" s="888"/>
      <c r="C181" s="884" t="s">
        <v>34</v>
      </c>
      <c r="D181" s="884"/>
      <c r="E181" s="12">
        <f>ECSF!E29</f>
        <v>1637247.08</v>
      </c>
    </row>
    <row r="182" spans="2:5" ht="15" customHeight="1">
      <c r="B182" s="888"/>
      <c r="C182" s="884" t="s">
        <v>36</v>
      </c>
      <c r="D182" s="884"/>
      <c r="E182" s="12">
        <f>ECSF!E30</f>
        <v>0</v>
      </c>
    </row>
    <row r="183" spans="2:5" ht="15" customHeight="1">
      <c r="B183" s="888"/>
      <c r="C183" s="884" t="s">
        <v>38</v>
      </c>
      <c r="D183" s="884"/>
      <c r="E183" s="12">
        <f>ECSF!E31</f>
        <v>10839.51</v>
      </c>
    </row>
    <row r="184" spans="2:5" ht="15" customHeight="1">
      <c r="B184" s="888"/>
      <c r="C184" s="884" t="s">
        <v>40</v>
      </c>
      <c r="D184" s="884"/>
      <c r="E184" s="12">
        <f>ECSF!E32</f>
        <v>0</v>
      </c>
    </row>
    <row r="185" spans="2:5" ht="15" customHeight="1">
      <c r="B185" s="888"/>
      <c r="C185" s="884" t="s">
        <v>41</v>
      </c>
      <c r="D185" s="884"/>
      <c r="E185" s="12">
        <f>ECSF!E33</f>
        <v>0</v>
      </c>
    </row>
    <row r="186" spans="2:5" ht="15" customHeight="1">
      <c r="B186" s="888"/>
      <c r="C186" s="884" t="s">
        <v>43</v>
      </c>
      <c r="D186" s="884"/>
      <c r="E186" s="12">
        <f>ECSF!E34</f>
        <v>0</v>
      </c>
    </row>
    <row r="187" spans="2:5" ht="15" customHeight="1">
      <c r="B187" s="888"/>
      <c r="C187" s="887" t="s">
        <v>6</v>
      </c>
      <c r="D187" s="887"/>
      <c r="E187" s="11">
        <f>ECSF!J12</f>
        <v>15689639.560000001</v>
      </c>
    </row>
    <row r="188" spans="2:5">
      <c r="B188" s="888"/>
      <c r="C188" s="887" t="s">
        <v>8</v>
      </c>
      <c r="D188" s="887"/>
      <c r="E188" s="11">
        <f>ECSF!J14</f>
        <v>15689639.560000001</v>
      </c>
    </row>
    <row r="189" spans="2:5">
      <c r="B189" s="888"/>
      <c r="C189" s="884" t="s">
        <v>10</v>
      </c>
      <c r="D189" s="884"/>
      <c r="E189" s="12">
        <f>ECSF!J16</f>
        <v>15689639.560000001</v>
      </c>
    </row>
    <row r="190" spans="2:5">
      <c r="B190" s="888"/>
      <c r="C190" s="884" t="s">
        <v>12</v>
      </c>
      <c r="D190" s="884"/>
      <c r="E190" s="12">
        <f>ECSF!J17</f>
        <v>0</v>
      </c>
    </row>
    <row r="191" spans="2:5" ht="15" customHeight="1">
      <c r="B191" s="888"/>
      <c r="C191" s="884" t="s">
        <v>14</v>
      </c>
      <c r="D191" s="884"/>
      <c r="E191" s="12">
        <f>ECSF!J18</f>
        <v>0</v>
      </c>
    </row>
    <row r="192" spans="2:5">
      <c r="B192" s="888"/>
      <c r="C192" s="884" t="s">
        <v>16</v>
      </c>
      <c r="D192" s="884"/>
      <c r="E192" s="12">
        <f>ECSF!J19</f>
        <v>0</v>
      </c>
    </row>
    <row r="193" spans="2:5" ht="15" customHeight="1">
      <c r="B193" s="888"/>
      <c r="C193" s="884" t="s">
        <v>18</v>
      </c>
      <c r="D193" s="884"/>
      <c r="E193" s="12">
        <f>ECSF!J20</f>
        <v>0</v>
      </c>
    </row>
    <row r="194" spans="2:5" ht="15" customHeight="1">
      <c r="B194" s="888"/>
      <c r="C194" s="884" t="s">
        <v>20</v>
      </c>
      <c r="D194" s="884"/>
      <c r="E194" s="12">
        <f>ECSF!J21</f>
        <v>0</v>
      </c>
    </row>
    <row r="195" spans="2:5" ht="15" customHeight="1">
      <c r="B195" s="888"/>
      <c r="C195" s="884" t="s">
        <v>22</v>
      </c>
      <c r="D195" s="884"/>
      <c r="E195" s="12">
        <f>ECSF!J22</f>
        <v>0</v>
      </c>
    </row>
    <row r="196" spans="2:5" ht="15" customHeight="1">
      <c r="B196" s="888"/>
      <c r="C196" s="884" t="s">
        <v>23</v>
      </c>
      <c r="D196" s="884"/>
      <c r="E196" s="12">
        <f>ECSF!J23</f>
        <v>0</v>
      </c>
    </row>
    <row r="197" spans="2:5" ht="15" customHeight="1">
      <c r="B197" s="888"/>
      <c r="C197" s="890" t="s">
        <v>27</v>
      </c>
      <c r="D197" s="890"/>
      <c r="E197" s="11">
        <f>ECSF!J25</f>
        <v>0</v>
      </c>
    </row>
    <row r="198" spans="2:5" ht="15" customHeight="1">
      <c r="B198" s="888"/>
      <c r="C198" s="884" t="s">
        <v>29</v>
      </c>
      <c r="D198" s="884"/>
      <c r="E198" s="12">
        <f>ECSF!J27</f>
        <v>0</v>
      </c>
    </row>
    <row r="199" spans="2:5" ht="15" customHeight="1">
      <c r="B199" s="888"/>
      <c r="C199" s="884" t="s">
        <v>31</v>
      </c>
      <c r="D199" s="884"/>
      <c r="E199" s="12">
        <f>ECSF!J28</f>
        <v>0</v>
      </c>
    </row>
    <row r="200" spans="2:5" ht="15" customHeight="1">
      <c r="B200" s="888"/>
      <c r="C200" s="884" t="s">
        <v>33</v>
      </c>
      <c r="D200" s="884"/>
      <c r="E200" s="12">
        <f>ECSF!J29</f>
        <v>0</v>
      </c>
    </row>
    <row r="201" spans="2:5">
      <c r="B201" s="888"/>
      <c r="C201" s="884" t="s">
        <v>35</v>
      </c>
      <c r="D201" s="884"/>
      <c r="E201" s="12">
        <f>ECSF!J30</f>
        <v>0</v>
      </c>
    </row>
    <row r="202" spans="2:5" ht="15" customHeight="1">
      <c r="B202" s="888"/>
      <c r="C202" s="884" t="s">
        <v>37</v>
      </c>
      <c r="D202" s="884"/>
      <c r="E202" s="12">
        <f>ECSF!J31</f>
        <v>0</v>
      </c>
    </row>
    <row r="203" spans="2:5">
      <c r="B203" s="888"/>
      <c r="C203" s="884" t="s">
        <v>39</v>
      </c>
      <c r="D203" s="884"/>
      <c r="E203" s="12">
        <f>ECSF!J32</f>
        <v>0</v>
      </c>
    </row>
    <row r="204" spans="2:5" ht="15" customHeight="1">
      <c r="B204" s="888"/>
      <c r="C204" s="887" t="s">
        <v>46</v>
      </c>
      <c r="D204" s="887"/>
      <c r="E204" s="11">
        <f>ECSF!J34</f>
        <v>0</v>
      </c>
    </row>
    <row r="205" spans="2:5" ht="15" customHeight="1">
      <c r="B205" s="888"/>
      <c r="C205" s="887" t="s">
        <v>48</v>
      </c>
      <c r="D205" s="887"/>
      <c r="E205" s="11">
        <f>ECSF!J36</f>
        <v>0</v>
      </c>
    </row>
    <row r="206" spans="2:5" ht="15" customHeight="1">
      <c r="B206" s="888"/>
      <c r="C206" s="884" t="s">
        <v>49</v>
      </c>
      <c r="D206" s="884"/>
      <c r="E206" s="12">
        <f>ECSF!J38</f>
        <v>0</v>
      </c>
    </row>
    <row r="207" spans="2:5" ht="15" customHeight="1">
      <c r="B207" s="888"/>
      <c r="C207" s="884" t="s">
        <v>50</v>
      </c>
      <c r="D207" s="884"/>
      <c r="E207" s="12">
        <f>ECSF!J39</f>
        <v>0</v>
      </c>
    </row>
    <row r="208" spans="2:5" ht="15" customHeight="1">
      <c r="B208" s="888"/>
      <c r="C208" s="884" t="s">
        <v>51</v>
      </c>
      <c r="D208" s="884"/>
      <c r="E208" s="12">
        <f>ECSF!J40</f>
        <v>0</v>
      </c>
    </row>
    <row r="209" spans="2:5" ht="15" customHeight="1">
      <c r="B209" s="888"/>
      <c r="C209" s="887" t="s">
        <v>52</v>
      </c>
      <c r="D209" s="887"/>
      <c r="E209" s="11">
        <f>ECSF!J42</f>
        <v>0</v>
      </c>
    </row>
    <row r="210" spans="2:5">
      <c r="B210" s="888"/>
      <c r="C210" s="884" t="s">
        <v>53</v>
      </c>
      <c r="D210" s="884"/>
      <c r="E210" s="12">
        <f>ECSF!J44</f>
        <v>0</v>
      </c>
    </row>
    <row r="211" spans="2:5" ht="15" customHeight="1">
      <c r="B211" s="888"/>
      <c r="C211" s="884" t="s">
        <v>54</v>
      </c>
      <c r="D211" s="884"/>
      <c r="E211" s="12">
        <f>ECSF!J45</f>
        <v>0</v>
      </c>
    </row>
    <row r="212" spans="2:5">
      <c r="B212" s="888"/>
      <c r="C212" s="884" t="s">
        <v>55</v>
      </c>
      <c r="D212" s="884"/>
      <c r="E212" s="12">
        <f>ECSF!J46</f>
        <v>0</v>
      </c>
    </row>
    <row r="213" spans="2:5" ht="15" customHeight="1">
      <c r="B213" s="888"/>
      <c r="C213" s="884" t="s">
        <v>56</v>
      </c>
      <c r="D213" s="884"/>
      <c r="E213" s="12">
        <f>ECSF!J47</f>
        <v>0</v>
      </c>
    </row>
    <row r="214" spans="2:5">
      <c r="B214" s="888"/>
      <c r="C214" s="884" t="s">
        <v>57</v>
      </c>
      <c r="D214" s="884"/>
      <c r="E214" s="12">
        <f>ECSF!J48</f>
        <v>0</v>
      </c>
    </row>
    <row r="215" spans="2:5">
      <c r="B215" s="888"/>
      <c r="C215" s="887" t="s">
        <v>58</v>
      </c>
      <c r="D215" s="887"/>
      <c r="E215" s="11">
        <f>ECSF!J50</f>
        <v>0</v>
      </c>
    </row>
    <row r="216" spans="2:5">
      <c r="B216" s="888"/>
      <c r="C216" s="884" t="s">
        <v>59</v>
      </c>
      <c r="D216" s="884"/>
      <c r="E216" s="12">
        <f>ECSF!J52</f>
        <v>0</v>
      </c>
    </row>
    <row r="217" spans="2:5" ht="15.75" thickBot="1">
      <c r="B217" s="889"/>
      <c r="C217" s="884" t="s">
        <v>60</v>
      </c>
      <c r="D217" s="884"/>
      <c r="E217" s="12">
        <f>ECSF!J53</f>
        <v>0</v>
      </c>
    </row>
    <row r="218" spans="2:5">
      <c r="C218" s="892" t="s">
        <v>73</v>
      </c>
      <c r="D218" s="5" t="s">
        <v>63</v>
      </c>
      <c r="E218" s="15" t="str">
        <f>ECSF!C60</f>
        <v>LIC. SERGIO NAVARRO TEJADA</v>
      </c>
    </row>
    <row r="219" spans="2:5">
      <c r="C219" s="893"/>
      <c r="D219" s="5" t="s">
        <v>64</v>
      </c>
      <c r="E219" s="15" t="str">
        <f>ECSF!C61</f>
        <v>SECRETARIO ADMINISTRATIVO</v>
      </c>
    </row>
    <row r="220" spans="2:5">
      <c r="C220" s="893" t="s">
        <v>72</v>
      </c>
      <c r="D220" s="5" t="s">
        <v>63</v>
      </c>
      <c r="E220" s="15" t="str">
        <f>ECSF!G60</f>
        <v>M.I. CARLOS ROMERO VILLEGAS</v>
      </c>
    </row>
    <row r="221" spans="2:5">
      <c r="C221" s="893"/>
      <c r="D221" s="5" t="s">
        <v>64</v>
      </c>
      <c r="E221" s="15" t="str">
        <f>ECSF!G61</f>
        <v>RECTOR</v>
      </c>
    </row>
  </sheetData>
  <sheetProtection password="C4FF" sheet="1" objects="1" scenarios="1"/>
  <mergeCells count="234">
    <mergeCell ref="C220:C221"/>
    <mergeCell ref="C8:D8"/>
    <mergeCell ref="C27:D27"/>
    <mergeCell ref="C9:D9"/>
    <mergeCell ref="C28:D28"/>
    <mergeCell ref="C10:D10"/>
    <mergeCell ref="C29:D29"/>
    <mergeCell ref="C41:D41"/>
    <mergeCell ref="C42:D42"/>
    <mergeCell ref="C15:D15"/>
    <mergeCell ref="C112:C113"/>
    <mergeCell ref="C45:D45"/>
    <mergeCell ref="C46:D46"/>
    <mergeCell ref="C47:D47"/>
    <mergeCell ref="C48:D48"/>
    <mergeCell ref="C34:D34"/>
    <mergeCell ref="C44:D44"/>
    <mergeCell ref="C37:D37"/>
    <mergeCell ref="C72:D72"/>
    <mergeCell ref="C218:C219"/>
    <mergeCell ref="C38:D38"/>
    <mergeCell ref="C101:D101"/>
    <mergeCell ref="C89:D89"/>
    <mergeCell ref="C90:D90"/>
    <mergeCell ref="C91:D91"/>
    <mergeCell ref="C92:D92"/>
    <mergeCell ref="C95:D95"/>
    <mergeCell ref="C96:D96"/>
    <mergeCell ref="C97:D97"/>
    <mergeCell ref="C98:D98"/>
    <mergeCell ref="C99:D99"/>
    <mergeCell ref="C100:D100"/>
    <mergeCell ref="B67:B75"/>
    <mergeCell ref="C67:D67"/>
    <mergeCell ref="C73:D73"/>
    <mergeCell ref="C68:D68"/>
    <mergeCell ref="C69:D69"/>
    <mergeCell ref="C70:D70"/>
    <mergeCell ref="C71:D71"/>
    <mergeCell ref="C64:D64"/>
    <mergeCell ref="C65:D65"/>
    <mergeCell ref="C35:D35"/>
    <mergeCell ref="C50:D50"/>
    <mergeCell ref="C24:D24"/>
    <mergeCell ref="C25:D25"/>
    <mergeCell ref="C39:D39"/>
    <mergeCell ref="C40:D40"/>
    <mergeCell ref="C66:D66"/>
    <mergeCell ref="C51:D51"/>
    <mergeCell ref="C52:D52"/>
    <mergeCell ref="C53:D53"/>
    <mergeCell ref="C7:D7"/>
    <mergeCell ref="C11:D11"/>
    <mergeCell ref="C63:D63"/>
    <mergeCell ref="C55:D55"/>
    <mergeCell ref="C54:D54"/>
    <mergeCell ref="C12:D12"/>
    <mergeCell ref="C13:D13"/>
    <mergeCell ref="C32:D32"/>
    <mergeCell ref="C33:D33"/>
    <mergeCell ref="C26:D26"/>
    <mergeCell ref="C23:D23"/>
    <mergeCell ref="C43:D43"/>
    <mergeCell ref="C18:D18"/>
    <mergeCell ref="C19:D19"/>
    <mergeCell ref="C20:D20"/>
    <mergeCell ref="C21:D21"/>
    <mergeCell ref="C22:D22"/>
    <mergeCell ref="C56:D56"/>
    <mergeCell ref="C57:D57"/>
    <mergeCell ref="C49:D49"/>
    <mergeCell ref="A117:D117"/>
    <mergeCell ref="B95:B108"/>
    <mergeCell ref="A76:A77"/>
    <mergeCell ref="C76:D76"/>
    <mergeCell ref="C77:D77"/>
    <mergeCell ref="A78:A94"/>
    <mergeCell ref="B78:B85"/>
    <mergeCell ref="C78:D78"/>
    <mergeCell ref="C79:D79"/>
    <mergeCell ref="C80:D80"/>
    <mergeCell ref="B87:B92"/>
    <mergeCell ref="C93:D93"/>
    <mergeCell ref="C94:D94"/>
    <mergeCell ref="C81:D81"/>
    <mergeCell ref="C82:D82"/>
    <mergeCell ref="C83:D83"/>
    <mergeCell ref="C84:D84"/>
    <mergeCell ref="C85:D85"/>
    <mergeCell ref="C86:D86"/>
    <mergeCell ref="C87:D87"/>
    <mergeCell ref="C88:D88"/>
    <mergeCell ref="C110:C111"/>
    <mergeCell ref="A116:D116"/>
    <mergeCell ref="C108:D108"/>
    <mergeCell ref="C166:D166"/>
    <mergeCell ref="C167:D167"/>
    <mergeCell ref="B118:B167"/>
    <mergeCell ref="C153:D153"/>
    <mergeCell ref="C135:D135"/>
    <mergeCell ref="C130:D130"/>
    <mergeCell ref="C131:D131"/>
    <mergeCell ref="C120:D120"/>
    <mergeCell ref="C121:D121"/>
    <mergeCell ref="C122:D122"/>
    <mergeCell ref="C123:D123"/>
    <mergeCell ref="C132:D132"/>
    <mergeCell ref="C133:D133"/>
    <mergeCell ref="C134:D134"/>
    <mergeCell ref="C118:D118"/>
    <mergeCell ref="C119:D119"/>
    <mergeCell ref="C141:D141"/>
    <mergeCell ref="C148:D148"/>
    <mergeCell ref="C149:D149"/>
    <mergeCell ref="C150:D150"/>
    <mergeCell ref="C151:D151"/>
    <mergeCell ref="C152:D152"/>
    <mergeCell ref="C144:D144"/>
    <mergeCell ref="C145:D145"/>
    <mergeCell ref="C146:D146"/>
    <mergeCell ref="C147:D147"/>
    <mergeCell ref="C142:D142"/>
    <mergeCell ref="C143:D143"/>
    <mergeCell ref="C160:D160"/>
    <mergeCell ref="C161:D161"/>
    <mergeCell ref="C162:D162"/>
    <mergeCell ref="C163:D163"/>
    <mergeCell ref="C164:D164"/>
    <mergeCell ref="C165:D165"/>
    <mergeCell ref="A2:D2"/>
    <mergeCell ref="C156:D156"/>
    <mergeCell ref="C157:D157"/>
    <mergeCell ref="C158:D158"/>
    <mergeCell ref="C159:D159"/>
    <mergeCell ref="C154:D154"/>
    <mergeCell ref="C155:D155"/>
    <mergeCell ref="C124:D124"/>
    <mergeCell ref="C125:D125"/>
    <mergeCell ref="C126:D126"/>
    <mergeCell ref="C127:D127"/>
    <mergeCell ref="C128:D128"/>
    <mergeCell ref="C129:D129"/>
    <mergeCell ref="C136:D136"/>
    <mergeCell ref="C137:D137"/>
    <mergeCell ref="C138:D138"/>
    <mergeCell ref="C139:D139"/>
    <mergeCell ref="C140:D140"/>
    <mergeCell ref="A3:D3"/>
    <mergeCell ref="A4:D4"/>
    <mergeCell ref="A5:D5"/>
    <mergeCell ref="A114:D114"/>
    <mergeCell ref="A115:D115"/>
    <mergeCell ref="C168:D168"/>
    <mergeCell ref="C170:D170"/>
    <mergeCell ref="C172:D172"/>
    <mergeCell ref="C173:D173"/>
    <mergeCell ref="C174:D174"/>
    <mergeCell ref="C192:D192"/>
    <mergeCell ref="C194:D194"/>
    <mergeCell ref="C175:D175"/>
    <mergeCell ref="C176:D176"/>
    <mergeCell ref="C177:D177"/>
    <mergeCell ref="C178:D178"/>
    <mergeCell ref="C216:D216"/>
    <mergeCell ref="C202:D202"/>
    <mergeCell ref="C203:D203"/>
    <mergeCell ref="C205:D205"/>
    <mergeCell ref="C207:D207"/>
    <mergeCell ref="C208:D208"/>
    <mergeCell ref="C209:D209"/>
    <mergeCell ref="C213:D213"/>
    <mergeCell ref="C215:D215"/>
    <mergeCell ref="C204:D204"/>
    <mergeCell ref="C206:D206"/>
    <mergeCell ref="C201:D201"/>
    <mergeCell ref="C187:D187"/>
    <mergeCell ref="C188:D188"/>
    <mergeCell ref="C189:D189"/>
    <mergeCell ref="C190:D190"/>
    <mergeCell ref="C212:D212"/>
    <mergeCell ref="C214:D214"/>
    <mergeCell ref="C196:D196"/>
    <mergeCell ref="C197:D197"/>
    <mergeCell ref="C198:D198"/>
    <mergeCell ref="C199:D199"/>
    <mergeCell ref="C200:D200"/>
    <mergeCell ref="C6:D6"/>
    <mergeCell ref="C102:D102"/>
    <mergeCell ref="C103:D103"/>
    <mergeCell ref="C104:D104"/>
    <mergeCell ref="C105:D105"/>
    <mergeCell ref="C106:D106"/>
    <mergeCell ref="C107:D107"/>
    <mergeCell ref="C217:D217"/>
    <mergeCell ref="B168:B217"/>
    <mergeCell ref="C169:D169"/>
    <mergeCell ref="C171:D171"/>
    <mergeCell ref="C179:D179"/>
    <mergeCell ref="C181:D181"/>
    <mergeCell ref="C210:D210"/>
    <mergeCell ref="C211:D211"/>
    <mergeCell ref="C191:D191"/>
    <mergeCell ref="C193:D193"/>
    <mergeCell ref="C180:D180"/>
    <mergeCell ref="C182:D182"/>
    <mergeCell ref="C183:D183"/>
    <mergeCell ref="C184:D184"/>
    <mergeCell ref="C185:D185"/>
    <mergeCell ref="C186:D186"/>
    <mergeCell ref="C195:D195"/>
    <mergeCell ref="A7:A23"/>
    <mergeCell ref="A24:A25"/>
    <mergeCell ref="A59:A75"/>
    <mergeCell ref="B59:B65"/>
    <mergeCell ref="C59:D59"/>
    <mergeCell ref="C60:D60"/>
    <mergeCell ref="C61:D61"/>
    <mergeCell ref="C62:D62"/>
    <mergeCell ref="C109:D109"/>
    <mergeCell ref="C58:D58"/>
    <mergeCell ref="B7:B13"/>
    <mergeCell ref="B15:B23"/>
    <mergeCell ref="A26:A42"/>
    <mergeCell ref="B26:B33"/>
    <mergeCell ref="B35:B40"/>
    <mergeCell ref="B43:B56"/>
    <mergeCell ref="C75:D75"/>
    <mergeCell ref="C74:D74"/>
    <mergeCell ref="C14:D14"/>
    <mergeCell ref="C17:D17"/>
    <mergeCell ref="C16:D16"/>
    <mergeCell ref="C36:D36"/>
    <mergeCell ref="C30:D30"/>
    <mergeCell ref="C31:D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zoomScale="70" zoomScaleNormal="70" workbookViewId="0">
      <pane xSplit="3" ySplit="11" topLeftCell="F12" activePane="bottomRight" state="frozen"/>
      <selection pane="topRight" activeCell="D1" sqref="D1"/>
      <selection pane="bottomLeft" activeCell="A12" sqref="A12"/>
      <selection pane="bottomRight" activeCell="H12" sqref="H12"/>
    </sheetView>
  </sheetViews>
  <sheetFormatPr baseColWidth="10" defaultRowHeight="12.75"/>
  <cols>
    <col min="1" max="1" width="1.140625" style="24" customWidth="1"/>
    <col min="2" max="2" width="11.7109375" style="24" customWidth="1"/>
    <col min="3" max="3" width="54.42578125" style="24" customWidth="1"/>
    <col min="4" max="4" width="19.140625" style="157" customWidth="1"/>
    <col min="5" max="5" width="19.28515625" style="24" customWidth="1"/>
    <col min="6" max="6" width="19" style="24" customWidth="1"/>
    <col min="7" max="7" width="21.28515625" style="24" customWidth="1"/>
    <col min="8" max="8" width="18.7109375" style="24" customWidth="1"/>
    <col min="9" max="9" width="1.140625" style="24" customWidth="1"/>
    <col min="10" max="16384" width="11.42578125" style="24"/>
  </cols>
  <sheetData>
    <row r="1" spans="1:11" s="508" customFormat="1" ht="9" customHeight="1">
      <c r="A1" s="88"/>
      <c r="B1" s="91"/>
      <c r="C1" s="865"/>
      <c r="D1" s="865"/>
      <c r="E1" s="865"/>
      <c r="F1" s="865"/>
      <c r="G1" s="865"/>
      <c r="H1" s="91"/>
      <c r="I1" s="136"/>
      <c r="J1" s="24"/>
      <c r="K1" s="24"/>
    </row>
    <row r="2" spans="1:11" s="508" customFormat="1" ht="14.1" customHeight="1">
      <c r="A2" s="88"/>
      <c r="B2" s="91"/>
      <c r="C2" s="865" t="s">
        <v>443</v>
      </c>
      <c r="D2" s="865"/>
      <c r="E2" s="865"/>
      <c r="F2" s="865"/>
      <c r="G2" s="865"/>
      <c r="H2" s="91"/>
      <c r="I2" s="136"/>
      <c r="J2" s="136"/>
      <c r="K2" s="24"/>
    </row>
    <row r="3" spans="1:11" s="508" customFormat="1" ht="14.1" customHeight="1">
      <c r="A3" s="846" t="s">
        <v>1196</v>
      </c>
      <c r="B3" s="846"/>
      <c r="C3" s="846"/>
      <c r="D3" s="846"/>
      <c r="E3" s="846"/>
      <c r="F3" s="846"/>
      <c r="G3" s="846"/>
      <c r="H3" s="846"/>
      <c r="I3" s="136"/>
      <c r="J3" s="136"/>
      <c r="K3" s="24"/>
    </row>
    <row r="4" spans="1:11" s="508" customFormat="1" ht="14.1" customHeight="1">
      <c r="A4" s="88"/>
      <c r="B4" s="91"/>
      <c r="C4" s="865" t="s">
        <v>0</v>
      </c>
      <c r="D4" s="865"/>
      <c r="E4" s="865"/>
      <c r="F4" s="865"/>
      <c r="G4" s="865"/>
      <c r="H4" s="91"/>
      <c r="I4" s="136"/>
      <c r="J4" s="136"/>
      <c r="K4" s="24"/>
    </row>
    <row r="5" spans="1:11" s="508" customFormat="1" ht="20.100000000000001" customHeight="1">
      <c r="A5" s="94"/>
      <c r="B5" s="29"/>
      <c r="C5" s="29" t="s">
        <v>3</v>
      </c>
      <c r="D5" s="844" t="s">
        <v>542</v>
      </c>
      <c r="E5" s="844"/>
      <c r="F5" s="844"/>
      <c r="H5" s="30"/>
      <c r="I5" s="30"/>
    </row>
    <row r="6" spans="1:11" s="508" customFormat="1" ht="6.75" customHeight="1">
      <c r="A6" s="895"/>
      <c r="B6" s="895"/>
      <c r="C6" s="895"/>
      <c r="D6" s="895"/>
      <c r="E6" s="895"/>
      <c r="F6" s="895"/>
      <c r="G6" s="895"/>
      <c r="H6" s="895"/>
      <c r="I6" s="895"/>
    </row>
    <row r="7" spans="1:11" s="508" customFormat="1" ht="3" customHeight="1">
      <c r="A7" s="895"/>
      <c r="B7" s="895"/>
      <c r="C7" s="895"/>
      <c r="D7" s="895"/>
      <c r="E7" s="895"/>
      <c r="F7" s="895"/>
      <c r="G7" s="895"/>
      <c r="H7" s="895"/>
      <c r="I7" s="895"/>
    </row>
    <row r="8" spans="1:11" s="140" customFormat="1" ht="25.5">
      <c r="A8" s="137"/>
      <c r="B8" s="896" t="s">
        <v>74</v>
      </c>
      <c r="C8" s="896"/>
      <c r="D8" s="138" t="s">
        <v>141</v>
      </c>
      <c r="E8" s="138" t="s">
        <v>142</v>
      </c>
      <c r="F8" s="498" t="s">
        <v>143</v>
      </c>
      <c r="G8" s="498" t="s">
        <v>144</v>
      </c>
      <c r="H8" s="498" t="s">
        <v>145</v>
      </c>
      <c r="I8" s="139"/>
    </row>
    <row r="9" spans="1:11" s="140" customFormat="1">
      <c r="A9" s="141"/>
      <c r="B9" s="897"/>
      <c r="C9" s="897"/>
      <c r="D9" s="142">
        <v>1</v>
      </c>
      <c r="E9" s="142">
        <v>2</v>
      </c>
      <c r="F9" s="499">
        <v>3</v>
      </c>
      <c r="G9" s="499" t="s">
        <v>146</v>
      </c>
      <c r="H9" s="499" t="s">
        <v>147</v>
      </c>
      <c r="I9" s="143"/>
    </row>
    <row r="10" spans="1:11" s="508" customFormat="1" ht="3" customHeight="1">
      <c r="A10" s="898"/>
      <c r="B10" s="895"/>
      <c r="C10" s="895"/>
      <c r="D10" s="895"/>
      <c r="E10" s="895"/>
      <c r="F10" s="895"/>
      <c r="G10" s="895"/>
      <c r="H10" s="895"/>
      <c r="I10" s="899"/>
    </row>
    <row r="11" spans="1:11" s="508" customFormat="1" ht="3" customHeight="1">
      <c r="A11" s="900"/>
      <c r="B11" s="901"/>
      <c r="C11" s="901"/>
      <c r="D11" s="901"/>
      <c r="E11" s="901"/>
      <c r="F11" s="901"/>
      <c r="G11" s="901"/>
      <c r="H11" s="901"/>
      <c r="I11" s="902"/>
      <c r="J11" s="24"/>
      <c r="K11" s="24"/>
    </row>
    <row r="12" spans="1:11" s="508" customFormat="1">
      <c r="A12" s="144"/>
      <c r="B12" s="903" t="s">
        <v>5</v>
      </c>
      <c r="C12" s="903"/>
      <c r="D12" s="145">
        <f>+D14+D24</f>
        <v>126067301.53</v>
      </c>
      <c r="E12" s="145">
        <f>+E14+E24</f>
        <v>112022623.99000001</v>
      </c>
      <c r="F12" s="145">
        <f>+F14+F24</f>
        <v>109245335.5</v>
      </c>
      <c r="G12" s="145">
        <f>+D12+E12-F12</f>
        <v>128844590.02000001</v>
      </c>
      <c r="H12" s="145">
        <f>+G12-D12</f>
        <v>2777288.4900000095</v>
      </c>
      <c r="I12" s="146"/>
      <c r="J12" s="24"/>
      <c r="K12" s="24"/>
    </row>
    <row r="13" spans="1:11" s="508" customFormat="1" ht="5.0999999999999996" customHeight="1">
      <c r="A13" s="144"/>
      <c r="B13" s="147"/>
      <c r="C13" s="147"/>
      <c r="D13" s="145"/>
      <c r="E13" s="145"/>
      <c r="F13" s="145"/>
      <c r="G13" s="145">
        <f t="shared" ref="G13" si="0">+D13+E13-F13</f>
        <v>0</v>
      </c>
      <c r="H13" s="145"/>
      <c r="I13" s="146"/>
      <c r="J13" s="24"/>
      <c r="K13" s="24"/>
    </row>
    <row r="14" spans="1:11" s="508" customFormat="1">
      <c r="A14" s="148"/>
      <c r="B14" s="849" t="s">
        <v>7</v>
      </c>
      <c r="C14" s="849"/>
      <c r="D14" s="149">
        <f>SUM(D16:D22)</f>
        <v>24438183.390000001</v>
      </c>
      <c r="E14" s="149">
        <f>SUM(E16:E22)</f>
        <v>93434237.75</v>
      </c>
      <c r="F14" s="149">
        <f>SUM(F16:F22)</f>
        <v>107571649.08</v>
      </c>
      <c r="G14" s="145">
        <f>+D14+E14-F14</f>
        <v>10300772.060000002</v>
      </c>
      <c r="H14" s="149">
        <f>+G14-D14</f>
        <v>-14137411.329999998</v>
      </c>
      <c r="I14" s="150"/>
      <c r="J14" s="24"/>
      <c r="K14" s="151"/>
    </row>
    <row r="15" spans="1:11" s="508" customFormat="1" ht="5.0999999999999996" customHeight="1">
      <c r="A15" s="119"/>
      <c r="B15" s="49"/>
      <c r="C15" s="49"/>
      <c r="D15" s="152"/>
      <c r="E15" s="152"/>
      <c r="F15" s="152"/>
      <c r="G15" s="152"/>
      <c r="H15" s="152"/>
      <c r="I15" s="54"/>
      <c r="J15" s="24"/>
      <c r="K15" s="151"/>
    </row>
    <row r="16" spans="1:11" s="508" customFormat="1" ht="19.5" customHeight="1">
      <c r="A16" s="119"/>
      <c r="B16" s="894" t="s">
        <v>9</v>
      </c>
      <c r="C16" s="894"/>
      <c r="D16" s="801">
        <v>19916282.879999999</v>
      </c>
      <c r="E16" s="56">
        <v>86858087.989999995</v>
      </c>
      <c r="F16" s="56">
        <v>97136683.530000001</v>
      </c>
      <c r="G16" s="105">
        <f>+D16+E16-F16</f>
        <v>9637687.3399999887</v>
      </c>
      <c r="H16" s="105">
        <f>+G16-D16</f>
        <v>-10278595.54000001</v>
      </c>
      <c r="I16" s="54"/>
      <c r="J16" s="24"/>
      <c r="K16" s="151" t="str">
        <f>IF(G16=ESF!D16," ","Error")</f>
        <v>Error</v>
      </c>
    </row>
    <row r="17" spans="1:14" s="508" customFormat="1" ht="19.5" customHeight="1">
      <c r="A17" s="119"/>
      <c r="B17" s="894" t="s">
        <v>11</v>
      </c>
      <c r="C17" s="894"/>
      <c r="D17" s="56">
        <v>10593.92</v>
      </c>
      <c r="E17" s="56">
        <v>4976740.4800000004</v>
      </c>
      <c r="F17" s="56">
        <v>4862973.66</v>
      </c>
      <c r="G17" s="105">
        <f t="shared" ref="G17:G22" si="1">+D17+E17-F17</f>
        <v>124360.74000000022</v>
      </c>
      <c r="H17" s="105">
        <f t="shared" ref="H17:H21" si="2">+G17-D17</f>
        <v>113766.82000000023</v>
      </c>
      <c r="I17" s="54"/>
      <c r="J17" s="24"/>
      <c r="K17" s="151"/>
    </row>
    <row r="18" spans="1:14" s="508" customFormat="1" ht="19.5" customHeight="1">
      <c r="A18" s="119"/>
      <c r="B18" s="894" t="s">
        <v>13</v>
      </c>
      <c r="C18" s="894"/>
      <c r="D18" s="56">
        <v>4509706.59</v>
      </c>
      <c r="E18" s="56">
        <v>1599409.28</v>
      </c>
      <c r="F18" s="56">
        <v>5571991.8899999997</v>
      </c>
      <c r="G18" s="105">
        <f t="shared" si="1"/>
        <v>537123.98000000045</v>
      </c>
      <c r="H18" s="105">
        <f t="shared" si="2"/>
        <v>-3972582.6099999994</v>
      </c>
      <c r="I18" s="54"/>
      <c r="J18" s="24"/>
      <c r="K18" s="151" t="str">
        <f>IF(G18=ESF!D18," ","Error")</f>
        <v xml:space="preserve"> </v>
      </c>
    </row>
    <row r="19" spans="1:14" s="508" customFormat="1" ht="19.5" customHeight="1">
      <c r="A19" s="119"/>
      <c r="B19" s="894" t="s">
        <v>15</v>
      </c>
      <c r="C19" s="894"/>
      <c r="D19" s="56">
        <f>+ESF!E19</f>
        <v>0</v>
      </c>
      <c r="E19" s="56">
        <v>0</v>
      </c>
      <c r="F19" s="56">
        <v>0</v>
      </c>
      <c r="G19" s="105">
        <f t="shared" si="1"/>
        <v>0</v>
      </c>
      <c r="H19" s="105">
        <f t="shared" si="2"/>
        <v>0</v>
      </c>
      <c r="I19" s="54"/>
      <c r="J19" s="24"/>
      <c r="K19" s="151" t="str">
        <f>IF(G19=ESF!D19," ","Error")</f>
        <v xml:space="preserve"> </v>
      </c>
      <c r="N19" s="508" t="s">
        <v>130</v>
      </c>
    </row>
    <row r="20" spans="1:14" s="508" customFormat="1" ht="19.5" customHeight="1">
      <c r="A20" s="119"/>
      <c r="B20" s="894" t="s">
        <v>17</v>
      </c>
      <c r="C20" s="894"/>
      <c r="D20" s="56">
        <f>+ESF!E20</f>
        <v>0</v>
      </c>
      <c r="E20" s="56">
        <v>0</v>
      </c>
      <c r="F20" s="56">
        <v>0</v>
      </c>
      <c r="G20" s="105">
        <f t="shared" si="1"/>
        <v>0</v>
      </c>
      <c r="H20" s="105">
        <f t="shared" si="2"/>
        <v>0</v>
      </c>
      <c r="I20" s="54"/>
      <c r="J20" s="24"/>
      <c r="K20" s="151" t="str">
        <f>IF(G20=ESF!D20," ","Error")</f>
        <v xml:space="preserve"> </v>
      </c>
    </row>
    <row r="21" spans="1:14" s="508" customFormat="1" ht="19.5" customHeight="1">
      <c r="A21" s="119"/>
      <c r="B21" s="894" t="s">
        <v>19</v>
      </c>
      <c r="C21" s="894"/>
      <c r="D21" s="56">
        <f>+ESF!E21</f>
        <v>0</v>
      </c>
      <c r="E21" s="56">
        <v>0</v>
      </c>
      <c r="F21" s="56">
        <v>0</v>
      </c>
      <c r="G21" s="105">
        <f t="shared" si="1"/>
        <v>0</v>
      </c>
      <c r="H21" s="105">
        <f t="shared" si="2"/>
        <v>0</v>
      </c>
      <c r="I21" s="54"/>
      <c r="J21" s="24"/>
      <c r="K21" s="151" t="str">
        <f>IF(G21=ESF!D21," ","Error")</f>
        <v xml:space="preserve"> </v>
      </c>
      <c r="L21" s="508" t="s">
        <v>130</v>
      </c>
    </row>
    <row r="22" spans="1:14" ht="19.5" customHeight="1">
      <c r="A22" s="119"/>
      <c r="B22" s="894" t="s">
        <v>21</v>
      </c>
      <c r="C22" s="894"/>
      <c r="D22" s="56">
        <f>+ESF!E22</f>
        <v>1600</v>
      </c>
      <c r="E22" s="56">
        <v>0</v>
      </c>
      <c r="F22" s="56">
        <v>0</v>
      </c>
      <c r="G22" s="105">
        <f t="shared" si="1"/>
        <v>1600</v>
      </c>
      <c r="H22" s="105">
        <f>+G22-D22</f>
        <v>0</v>
      </c>
      <c r="I22" s="54"/>
      <c r="K22" s="151" t="str">
        <f>IF(G22=ESF!D22," ","Error")</f>
        <v xml:space="preserve"> </v>
      </c>
    </row>
    <row r="23" spans="1:14">
      <c r="A23" s="119"/>
      <c r="B23" s="497"/>
      <c r="C23" s="497"/>
      <c r="D23" s="154"/>
      <c r="E23" s="154"/>
      <c r="F23" s="154"/>
      <c r="G23" s="154"/>
      <c r="H23" s="154"/>
      <c r="I23" s="54"/>
      <c r="K23" s="151"/>
    </row>
    <row r="24" spans="1:14">
      <c r="A24" s="148"/>
      <c r="B24" s="849" t="s">
        <v>26</v>
      </c>
      <c r="C24" s="849"/>
      <c r="D24" s="149">
        <f>SUM(D26:D34)</f>
        <v>101629118.14</v>
      </c>
      <c r="E24" s="149">
        <f>SUM(E26:E34)</f>
        <v>18588386.240000002</v>
      </c>
      <c r="F24" s="149">
        <f>SUM(F26:F34)</f>
        <v>1673686.42</v>
      </c>
      <c r="G24" s="149">
        <f>+D24+E24-F24</f>
        <v>118543817.95999999</v>
      </c>
      <c r="H24" s="149">
        <f>+G24-D24</f>
        <v>16914699.819999993</v>
      </c>
      <c r="I24" s="150"/>
      <c r="K24" s="151"/>
    </row>
    <row r="25" spans="1:14" ht="5.0999999999999996" customHeight="1">
      <c r="A25" s="119"/>
      <c r="B25" s="49"/>
      <c r="C25" s="497"/>
      <c r="D25" s="152"/>
      <c r="E25" s="152"/>
      <c r="F25" s="152"/>
      <c r="G25" s="152"/>
      <c r="H25" s="152"/>
      <c r="I25" s="54"/>
      <c r="K25" s="151"/>
    </row>
    <row r="26" spans="1:14" ht="19.5" customHeight="1">
      <c r="A26" s="119"/>
      <c r="B26" s="894" t="s">
        <v>28</v>
      </c>
      <c r="C26" s="894"/>
      <c r="D26" s="56">
        <f>+ESF!E29</f>
        <v>0</v>
      </c>
      <c r="E26" s="56">
        <v>0</v>
      </c>
      <c r="F26" s="56">
        <v>0</v>
      </c>
      <c r="G26" s="105">
        <f>+D26+E26-F26</f>
        <v>0</v>
      </c>
      <c r="H26" s="105">
        <f>+G26-D26</f>
        <v>0</v>
      </c>
      <c r="I26" s="54"/>
      <c r="K26" s="151"/>
    </row>
    <row r="27" spans="1:14" ht="19.5" customHeight="1">
      <c r="A27" s="119"/>
      <c r="B27" s="894" t="s">
        <v>30</v>
      </c>
      <c r="C27" s="894"/>
      <c r="D27" s="56">
        <f>+ESF!E30</f>
        <v>0</v>
      </c>
      <c r="E27" s="56">
        <v>0</v>
      </c>
      <c r="F27" s="56">
        <v>0</v>
      </c>
      <c r="G27" s="105">
        <f t="shared" ref="G27:G34" si="3">+D27+E27-F27</f>
        <v>0</v>
      </c>
      <c r="H27" s="105">
        <f t="shared" ref="H27:H34" si="4">+G27-D27</f>
        <v>0</v>
      </c>
      <c r="I27" s="54"/>
      <c r="K27" s="151"/>
    </row>
    <row r="28" spans="1:14" ht="19.5" customHeight="1">
      <c r="A28" s="119"/>
      <c r="B28" s="894" t="s">
        <v>32</v>
      </c>
      <c r="C28" s="894"/>
      <c r="D28" s="838">
        <v>87290955.189999998</v>
      </c>
      <c r="E28" s="56">
        <v>16734603.449999999</v>
      </c>
      <c r="F28" s="569">
        <v>1467990.22</v>
      </c>
      <c r="G28" s="105">
        <f t="shared" si="3"/>
        <v>102557568.42</v>
      </c>
      <c r="H28" s="105">
        <f t="shared" si="4"/>
        <v>15266613.230000004</v>
      </c>
      <c r="I28" s="54"/>
      <c r="K28" s="151"/>
    </row>
    <row r="29" spans="1:14" ht="19.5" customHeight="1">
      <c r="A29" s="119"/>
      <c r="B29" s="894" t="s">
        <v>148</v>
      </c>
      <c r="C29" s="894"/>
      <c r="D29" s="838">
        <v>35650697.719999999</v>
      </c>
      <c r="E29" s="56">
        <v>1842943.28</v>
      </c>
      <c r="F29" s="569">
        <v>205696.2</v>
      </c>
      <c r="G29" s="105">
        <f t="shared" si="3"/>
        <v>37287944.799999997</v>
      </c>
      <c r="H29" s="105">
        <f t="shared" si="4"/>
        <v>1637247.0799999982</v>
      </c>
      <c r="I29" s="54"/>
      <c r="K29" s="151"/>
    </row>
    <row r="30" spans="1:14" ht="19.5" customHeight="1">
      <c r="A30" s="119"/>
      <c r="B30" s="894" t="s">
        <v>36</v>
      </c>
      <c r="C30" s="894"/>
      <c r="D30" s="56">
        <f>+ESF!E33</f>
        <v>88673.43</v>
      </c>
      <c r="E30" s="56">
        <v>0</v>
      </c>
      <c r="F30" s="56">
        <v>0</v>
      </c>
      <c r="G30" s="105">
        <f t="shared" si="3"/>
        <v>88673.43</v>
      </c>
      <c r="H30" s="105">
        <f t="shared" si="4"/>
        <v>0</v>
      </c>
      <c r="I30" s="54"/>
      <c r="K30" s="151"/>
    </row>
    <row r="31" spans="1:14" ht="19.5" customHeight="1">
      <c r="A31" s="119"/>
      <c r="B31" s="894" t="s">
        <v>38</v>
      </c>
      <c r="C31" s="894"/>
      <c r="D31" s="56">
        <f>+ESF!E34</f>
        <v>-21401208.199999999</v>
      </c>
      <c r="E31" s="569">
        <v>10839.51</v>
      </c>
      <c r="F31" s="56">
        <v>0</v>
      </c>
      <c r="G31" s="105">
        <f t="shared" si="3"/>
        <v>-21390368.689999998</v>
      </c>
      <c r="H31" s="105">
        <f t="shared" si="4"/>
        <v>10839.510000001639</v>
      </c>
      <c r="I31" s="54"/>
      <c r="K31" s="151"/>
    </row>
    <row r="32" spans="1:14" ht="19.5" customHeight="1">
      <c r="A32" s="119"/>
      <c r="B32" s="894" t="s">
        <v>40</v>
      </c>
      <c r="C32" s="894"/>
      <c r="D32" s="56">
        <f>+ESF!E35</f>
        <v>0</v>
      </c>
      <c r="E32" s="56">
        <v>0</v>
      </c>
      <c r="F32" s="56">
        <v>0</v>
      </c>
      <c r="G32" s="105">
        <f t="shared" si="3"/>
        <v>0</v>
      </c>
      <c r="H32" s="105">
        <f t="shared" si="4"/>
        <v>0</v>
      </c>
      <c r="I32" s="54"/>
      <c r="K32" s="151"/>
    </row>
    <row r="33" spans="1:17" ht="19.5" customHeight="1">
      <c r="A33" s="119"/>
      <c r="B33" s="894" t="s">
        <v>41</v>
      </c>
      <c r="C33" s="894"/>
      <c r="D33" s="56">
        <f>+ESF!E36</f>
        <v>0</v>
      </c>
      <c r="E33" s="56">
        <v>0</v>
      </c>
      <c r="F33" s="56">
        <v>0</v>
      </c>
      <c r="G33" s="105">
        <f t="shared" si="3"/>
        <v>0</v>
      </c>
      <c r="H33" s="105">
        <f t="shared" si="4"/>
        <v>0</v>
      </c>
      <c r="I33" s="54"/>
      <c r="K33" s="151"/>
    </row>
    <row r="34" spans="1:17" ht="19.5" customHeight="1">
      <c r="A34" s="119"/>
      <c r="B34" s="894" t="s">
        <v>43</v>
      </c>
      <c r="C34" s="894"/>
      <c r="D34" s="56">
        <f>+ESF!E37</f>
        <v>0</v>
      </c>
      <c r="E34" s="56">
        <v>0</v>
      </c>
      <c r="F34" s="56">
        <v>0</v>
      </c>
      <c r="G34" s="105">
        <f t="shared" si="3"/>
        <v>0</v>
      </c>
      <c r="H34" s="105">
        <f t="shared" si="4"/>
        <v>0</v>
      </c>
      <c r="I34" s="54"/>
      <c r="K34" s="151" t="str">
        <f>IF(G34=ESF!D37," ","error")</f>
        <v xml:space="preserve"> </v>
      </c>
    </row>
    <row r="35" spans="1:17">
      <c r="A35" s="119"/>
      <c r="B35" s="497"/>
      <c r="C35" s="497"/>
      <c r="D35" s="154"/>
      <c r="E35" s="152"/>
      <c r="F35" s="152"/>
      <c r="G35" s="152"/>
      <c r="H35" s="152"/>
      <c r="I35" s="54"/>
      <c r="K35" s="151"/>
    </row>
    <row r="36" spans="1:17" ht="6" customHeight="1">
      <c r="A36" s="904"/>
      <c r="B36" s="905"/>
      <c r="C36" s="905"/>
      <c r="D36" s="905"/>
      <c r="E36" s="905"/>
      <c r="F36" s="905"/>
      <c r="G36" s="905"/>
      <c r="H36" s="905"/>
      <c r="I36" s="906"/>
    </row>
    <row r="37" spans="1:17" ht="6" customHeight="1">
      <c r="A37" s="51"/>
      <c r="B37" s="155"/>
      <c r="C37" s="156"/>
      <c r="E37" s="51"/>
      <c r="F37" s="51"/>
      <c r="G37" s="51"/>
      <c r="H37" s="51"/>
      <c r="I37" s="51"/>
    </row>
    <row r="38" spans="1:17" ht="15" customHeight="1">
      <c r="A38" s="508"/>
      <c r="B38" s="845" t="s">
        <v>76</v>
      </c>
      <c r="C38" s="845"/>
      <c r="D38" s="845"/>
      <c r="E38" s="845"/>
      <c r="F38" s="845"/>
      <c r="G38" s="845"/>
      <c r="H38" s="845"/>
      <c r="I38" s="58"/>
      <c r="J38" s="58"/>
      <c r="K38" s="508"/>
      <c r="L38" s="508"/>
      <c r="M38" s="508"/>
      <c r="N38" s="508"/>
      <c r="O38" s="508"/>
      <c r="P38" s="508"/>
      <c r="Q38" s="508"/>
    </row>
    <row r="39" spans="1:17" ht="9.75" customHeight="1">
      <c r="A39" s="508"/>
      <c r="B39" s="58"/>
      <c r="C39" s="79"/>
      <c r="D39" s="80"/>
      <c r="E39" s="80"/>
      <c r="F39" s="508"/>
      <c r="G39" s="81"/>
      <c r="H39" s="79"/>
      <c r="I39" s="80"/>
      <c r="J39" s="80"/>
      <c r="K39" s="508"/>
      <c r="L39" s="508"/>
      <c r="M39" s="508"/>
      <c r="N39" s="508"/>
      <c r="O39" s="508"/>
      <c r="P39" s="508"/>
      <c r="Q39" s="508"/>
    </row>
    <row r="40" spans="1:17" ht="50.1" customHeight="1">
      <c r="A40" s="508"/>
      <c r="B40" s="907"/>
      <c r="C40" s="907"/>
      <c r="D40" s="80"/>
      <c r="E40" s="158"/>
      <c r="F40" s="158"/>
      <c r="G40" s="159"/>
      <c r="H40" s="159"/>
      <c r="I40" s="80"/>
      <c r="J40" s="80"/>
      <c r="K40" s="508"/>
      <c r="L40" s="508"/>
      <c r="M40" s="508"/>
      <c r="N40" s="508"/>
      <c r="O40" s="508"/>
      <c r="P40" s="508"/>
      <c r="Q40" s="508"/>
    </row>
    <row r="41" spans="1:17" ht="14.1" customHeight="1">
      <c r="A41" s="508"/>
      <c r="B41" s="872" t="s">
        <v>543</v>
      </c>
      <c r="C41" s="872"/>
      <c r="D41" s="34"/>
      <c r="E41" s="873" t="s">
        <v>545</v>
      </c>
      <c r="F41" s="873"/>
      <c r="G41" s="908"/>
      <c r="H41" s="908"/>
      <c r="I41" s="84"/>
      <c r="J41" s="508"/>
      <c r="P41" s="508"/>
      <c r="Q41" s="508"/>
    </row>
    <row r="42" spans="1:17" ht="14.1" customHeight="1">
      <c r="A42" s="508"/>
      <c r="B42" s="850" t="s">
        <v>544</v>
      </c>
      <c r="C42" s="850"/>
      <c r="D42" s="104"/>
      <c r="E42" s="869" t="s">
        <v>546</v>
      </c>
      <c r="F42" s="869"/>
      <c r="G42" s="869"/>
      <c r="H42" s="869"/>
      <c r="I42" s="84"/>
      <c r="J42" s="508"/>
      <c r="P42" s="508"/>
      <c r="Q42" s="508"/>
    </row>
    <row r="43" spans="1:17">
      <c r="B43" s="508"/>
      <c r="C43" s="508"/>
      <c r="D43" s="37"/>
      <c r="E43" s="508"/>
      <c r="F43" s="508"/>
      <c r="G43" s="508"/>
    </row>
    <row r="44" spans="1:17">
      <c r="B44" s="508"/>
      <c r="C44" s="508"/>
      <c r="D44" s="37"/>
      <c r="E44" s="508"/>
      <c r="F44" s="508"/>
      <c r="G44" s="508"/>
    </row>
    <row r="45" spans="1:17">
      <c r="H45" s="295"/>
    </row>
    <row r="47" spans="1:17">
      <c r="H47" s="295">
        <v>6</v>
      </c>
    </row>
    <row r="61" spans="8:8">
      <c r="H61" s="295"/>
    </row>
  </sheetData>
  <sheetProtection formatCells="0" selectLockedCells="1"/>
  <mergeCells count="38">
    <mergeCell ref="B41:C41"/>
    <mergeCell ref="B42:C42"/>
    <mergeCell ref="B33:C33"/>
    <mergeCell ref="B34:C34"/>
    <mergeCell ref="A36:I36"/>
    <mergeCell ref="B38:H38"/>
    <mergeCell ref="B40:C40"/>
    <mergeCell ref="E41:F41"/>
    <mergeCell ref="G41:H41"/>
    <mergeCell ref="E42:F42"/>
    <mergeCell ref="G42:H42"/>
    <mergeCell ref="B32:C32"/>
    <mergeCell ref="B19:C19"/>
    <mergeCell ref="B20:C20"/>
    <mergeCell ref="B21:C21"/>
    <mergeCell ref="B22:C22"/>
    <mergeCell ref="B24:C24"/>
    <mergeCell ref="B26:C26"/>
    <mergeCell ref="B27:C27"/>
    <mergeCell ref="B28:C28"/>
    <mergeCell ref="B29:C29"/>
    <mergeCell ref="B30:C30"/>
    <mergeCell ref="B31:C31"/>
    <mergeCell ref="A3:H3"/>
    <mergeCell ref="C1:G1"/>
    <mergeCell ref="C2:G2"/>
    <mergeCell ref="D5:F5"/>
    <mergeCell ref="B18:C18"/>
    <mergeCell ref="C4:G4"/>
    <mergeCell ref="A6:I6"/>
    <mergeCell ref="A7:I7"/>
    <mergeCell ref="B8:C9"/>
    <mergeCell ref="A10:I10"/>
    <mergeCell ref="A11:I11"/>
    <mergeCell ref="B12:C12"/>
    <mergeCell ref="B14:C14"/>
    <mergeCell ref="B16:C16"/>
    <mergeCell ref="B17:C17"/>
  </mergeCells>
  <printOptions verticalCentered="1"/>
  <pageMargins left="0.35433070866141736" right="0" top="0.39370078740157483" bottom="0.59055118110236227" header="0" footer="0"/>
  <pageSetup scale="75" orientation="landscape" r:id="rId1"/>
  <ignoredErrors>
    <ignoredError sqref="D19:D27 D30:D3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topLeftCell="E16" zoomScale="85" zoomScaleNormal="85" workbookViewId="0">
      <selection activeCell="I43" sqref="I43"/>
    </sheetView>
  </sheetViews>
  <sheetFormatPr baseColWidth="10" defaultRowHeight="12.75"/>
  <cols>
    <col min="1" max="1" width="4.85546875" style="204" customWidth="1"/>
    <col min="2" max="2" width="14.5703125" style="204" customWidth="1"/>
    <col min="3" max="3" width="18.85546875" style="204" customWidth="1"/>
    <col min="4" max="4" width="21.85546875" style="204" customWidth="1"/>
    <col min="5" max="5" width="3.42578125" style="204" customWidth="1"/>
    <col min="6" max="6" width="22.28515625" style="204" customWidth="1"/>
    <col min="7" max="7" width="29.7109375" style="204" customWidth="1"/>
    <col min="8" max="8" width="20.7109375" style="204" customWidth="1"/>
    <col min="9" max="9" width="20.85546875" style="204" customWidth="1"/>
    <col min="10" max="10" width="3.7109375" style="204" customWidth="1"/>
    <col min="11" max="16384" width="11.42578125" style="162"/>
  </cols>
  <sheetData>
    <row r="1" spans="1:10" ht="7.5" customHeight="1">
      <c r="A1" s="160"/>
      <c r="B1" s="161"/>
      <c r="C1" s="911"/>
      <c r="D1" s="911"/>
      <c r="E1" s="911"/>
      <c r="F1" s="911"/>
      <c r="G1" s="911"/>
      <c r="H1" s="911"/>
      <c r="I1" s="161"/>
      <c r="J1" s="161"/>
    </row>
    <row r="2" spans="1:10" ht="14.1" customHeight="1">
      <c r="A2" s="160"/>
      <c r="B2" s="161"/>
      <c r="C2" s="911" t="s">
        <v>444</v>
      </c>
      <c r="D2" s="911"/>
      <c r="E2" s="911"/>
      <c r="F2" s="911"/>
      <c r="G2" s="911"/>
      <c r="H2" s="911"/>
      <c r="I2" s="161"/>
      <c r="J2" s="161"/>
    </row>
    <row r="3" spans="1:10" ht="14.1" customHeight="1">
      <c r="A3" s="846" t="s">
        <v>1196</v>
      </c>
      <c r="B3" s="846"/>
      <c r="C3" s="846"/>
      <c r="D3" s="846"/>
      <c r="E3" s="846"/>
      <c r="F3" s="846"/>
      <c r="G3" s="846"/>
      <c r="H3" s="846"/>
      <c r="I3" s="846"/>
      <c r="J3" s="846"/>
    </row>
    <row r="4" spans="1:10" ht="14.1" customHeight="1">
      <c r="A4" s="160"/>
      <c r="B4" s="161"/>
      <c r="C4" s="911" t="s">
        <v>0</v>
      </c>
      <c r="D4" s="911"/>
      <c r="E4" s="911"/>
      <c r="F4" s="911"/>
      <c r="G4" s="911"/>
      <c r="H4" s="911"/>
      <c r="I4" s="161"/>
      <c r="J4" s="161"/>
    </row>
    <row r="5" spans="1:10" ht="6" customHeight="1">
      <c r="A5" s="163"/>
      <c r="B5" s="912"/>
      <c r="C5" s="912"/>
      <c r="D5" s="913"/>
      <c r="E5" s="913"/>
      <c r="F5" s="913"/>
      <c r="G5" s="913"/>
      <c r="H5" s="913"/>
      <c r="I5" s="913"/>
      <c r="J5" s="164"/>
    </row>
    <row r="6" spans="1:10" ht="20.100000000000001" customHeight="1">
      <c r="A6" s="165"/>
      <c r="B6" s="166"/>
      <c r="C6" s="30"/>
      <c r="D6" s="29" t="s">
        <v>3</v>
      </c>
      <c r="E6" s="844" t="s">
        <v>542</v>
      </c>
      <c r="F6" s="844"/>
      <c r="G6" s="844"/>
      <c r="H6" s="30"/>
      <c r="I6" s="30"/>
      <c r="J6" s="30"/>
    </row>
    <row r="7" spans="1:10" ht="5.0999999999999996" customHeight="1">
      <c r="A7" s="167"/>
      <c r="B7" s="914"/>
      <c r="C7" s="914"/>
      <c r="D7" s="914"/>
      <c r="E7" s="914"/>
      <c r="F7" s="914"/>
      <c r="G7" s="914"/>
      <c r="H7" s="914"/>
      <c r="I7" s="914"/>
      <c r="J7" s="914"/>
    </row>
    <row r="8" spans="1:10" ht="3" customHeight="1">
      <c r="A8" s="167"/>
      <c r="B8" s="914"/>
      <c r="C8" s="914"/>
      <c r="D8" s="914"/>
      <c r="E8" s="914"/>
      <c r="F8" s="914"/>
      <c r="G8" s="914"/>
      <c r="H8" s="914"/>
      <c r="I8" s="914"/>
      <c r="J8" s="914"/>
    </row>
    <row r="9" spans="1:10" ht="30" customHeight="1">
      <c r="A9" s="168"/>
      <c r="B9" s="915" t="s">
        <v>149</v>
      </c>
      <c r="C9" s="915"/>
      <c r="D9" s="915"/>
      <c r="E9" s="169"/>
      <c r="F9" s="170" t="s">
        <v>150</v>
      </c>
      <c r="G9" s="170" t="s">
        <v>151</v>
      </c>
      <c r="H9" s="169" t="s">
        <v>152</v>
      </c>
      <c r="I9" s="169" t="s">
        <v>153</v>
      </c>
      <c r="J9" s="171"/>
    </row>
    <row r="10" spans="1:10" ht="3" customHeight="1">
      <c r="A10" s="172"/>
      <c r="B10" s="914"/>
      <c r="C10" s="914"/>
      <c r="D10" s="914"/>
      <c r="E10" s="914"/>
      <c r="F10" s="914"/>
      <c r="G10" s="914"/>
      <c r="H10" s="914"/>
      <c r="I10" s="914"/>
      <c r="J10" s="916"/>
    </row>
    <row r="11" spans="1:10" ht="9.9499999999999993" customHeight="1">
      <c r="A11" s="173"/>
      <c r="B11" s="909"/>
      <c r="C11" s="909"/>
      <c r="D11" s="909"/>
      <c r="E11" s="909"/>
      <c r="F11" s="909"/>
      <c r="G11" s="909"/>
      <c r="H11" s="909"/>
      <c r="I11" s="909"/>
      <c r="J11" s="910"/>
    </row>
    <row r="12" spans="1:10">
      <c r="A12" s="173"/>
      <c r="B12" s="918" t="s">
        <v>154</v>
      </c>
      <c r="C12" s="918"/>
      <c r="D12" s="918"/>
      <c r="E12" s="174"/>
      <c r="F12" s="174"/>
      <c r="G12" s="174"/>
      <c r="H12" s="174"/>
      <c r="I12" s="174"/>
      <c r="J12" s="175"/>
    </row>
    <row r="13" spans="1:10">
      <c r="A13" s="176"/>
      <c r="B13" s="919" t="s">
        <v>155</v>
      </c>
      <c r="C13" s="919"/>
      <c r="D13" s="919"/>
      <c r="E13" s="177"/>
      <c r="F13" s="177"/>
      <c r="G13" s="177"/>
      <c r="H13" s="177"/>
      <c r="I13" s="177"/>
      <c r="J13" s="178"/>
    </row>
    <row r="14" spans="1:10">
      <c r="A14" s="176"/>
      <c r="B14" s="918" t="s">
        <v>156</v>
      </c>
      <c r="C14" s="918"/>
      <c r="D14" s="918"/>
      <c r="E14" s="177"/>
      <c r="F14" s="179"/>
      <c r="G14" s="179"/>
      <c r="H14" s="122">
        <f>SUM(H15:H17)</f>
        <v>0</v>
      </c>
      <c r="I14" s="122">
        <f>SUM(I15:I17)</f>
        <v>0</v>
      </c>
      <c r="J14" s="180"/>
    </row>
    <row r="15" spans="1:10">
      <c r="A15" s="181"/>
      <c r="B15" s="182"/>
      <c r="C15" s="920" t="s">
        <v>157</v>
      </c>
      <c r="D15" s="920"/>
      <c r="E15" s="177"/>
      <c r="F15" s="183"/>
      <c r="G15" s="183"/>
      <c r="H15" s="184">
        <v>0</v>
      </c>
      <c r="I15" s="184">
        <v>0</v>
      </c>
      <c r="J15" s="185"/>
    </row>
    <row r="16" spans="1:10">
      <c r="A16" s="181"/>
      <c r="B16" s="182"/>
      <c r="C16" s="920" t="s">
        <v>158</v>
      </c>
      <c r="D16" s="920"/>
      <c r="E16" s="177"/>
      <c r="F16" s="183"/>
      <c r="G16" s="183"/>
      <c r="H16" s="184">
        <v>0</v>
      </c>
      <c r="I16" s="184">
        <v>0</v>
      </c>
      <c r="J16" s="185"/>
    </row>
    <row r="17" spans="1:10">
      <c r="A17" s="181"/>
      <c r="B17" s="182"/>
      <c r="C17" s="920" t="s">
        <v>159</v>
      </c>
      <c r="D17" s="920"/>
      <c r="E17" s="177"/>
      <c r="F17" s="183"/>
      <c r="G17" s="183"/>
      <c r="H17" s="184">
        <v>0</v>
      </c>
      <c r="I17" s="184">
        <v>0</v>
      </c>
      <c r="J17" s="185"/>
    </row>
    <row r="18" spans="1:10" ht="9.9499999999999993" customHeight="1">
      <c r="A18" s="181"/>
      <c r="B18" s="182"/>
      <c r="C18" s="182"/>
      <c r="D18" s="186"/>
      <c r="E18" s="177"/>
      <c r="F18" s="187"/>
      <c r="G18" s="187"/>
      <c r="H18" s="188"/>
      <c r="I18" s="188"/>
      <c r="J18" s="185"/>
    </row>
    <row r="19" spans="1:10">
      <c r="A19" s="176"/>
      <c r="B19" s="918" t="s">
        <v>160</v>
      </c>
      <c r="C19" s="918"/>
      <c r="D19" s="918"/>
      <c r="E19" s="177"/>
      <c r="F19" s="179"/>
      <c r="G19" s="179"/>
      <c r="H19" s="122">
        <f>SUM(H20:H23)</f>
        <v>0</v>
      </c>
      <c r="I19" s="122">
        <f>SUM(I20:I23)</f>
        <v>0</v>
      </c>
      <c r="J19" s="180"/>
    </row>
    <row r="20" spans="1:10">
      <c r="A20" s="181"/>
      <c r="B20" s="182"/>
      <c r="C20" s="920" t="s">
        <v>161</v>
      </c>
      <c r="D20" s="920"/>
      <c r="E20" s="177"/>
      <c r="F20" s="183"/>
      <c r="G20" s="183"/>
      <c r="H20" s="184">
        <v>0</v>
      </c>
      <c r="I20" s="184">
        <v>0</v>
      </c>
      <c r="J20" s="185"/>
    </row>
    <row r="21" spans="1:10">
      <c r="A21" s="181"/>
      <c r="B21" s="182"/>
      <c r="C21" s="920" t="s">
        <v>162</v>
      </c>
      <c r="D21" s="920"/>
      <c r="E21" s="177"/>
      <c r="F21" s="183"/>
      <c r="G21" s="183"/>
      <c r="H21" s="184">
        <v>0</v>
      </c>
      <c r="I21" s="184">
        <v>0</v>
      </c>
      <c r="J21" s="185"/>
    </row>
    <row r="22" spans="1:10">
      <c r="A22" s="181"/>
      <c r="B22" s="182"/>
      <c r="C22" s="920" t="s">
        <v>158</v>
      </c>
      <c r="D22" s="920"/>
      <c r="E22" s="177"/>
      <c r="F22" s="183"/>
      <c r="G22" s="183"/>
      <c r="H22" s="184">
        <v>0</v>
      </c>
      <c r="I22" s="184">
        <v>0</v>
      </c>
      <c r="J22" s="185"/>
    </row>
    <row r="23" spans="1:10">
      <c r="A23" s="181"/>
      <c r="B23" s="189"/>
      <c r="C23" s="920" t="s">
        <v>159</v>
      </c>
      <c r="D23" s="920"/>
      <c r="E23" s="177"/>
      <c r="F23" s="183"/>
      <c r="G23" s="183"/>
      <c r="H23" s="190">
        <v>0</v>
      </c>
      <c r="I23" s="190">
        <v>0</v>
      </c>
      <c r="J23" s="185"/>
    </row>
    <row r="24" spans="1:10" ht="9.9499999999999993" customHeight="1">
      <c r="A24" s="181"/>
      <c r="B24" s="182"/>
      <c r="C24" s="182"/>
      <c r="D24" s="186"/>
      <c r="E24" s="177"/>
      <c r="F24" s="504"/>
      <c r="G24" s="504"/>
      <c r="H24" s="191"/>
      <c r="I24" s="191"/>
      <c r="J24" s="185"/>
    </row>
    <row r="25" spans="1:10">
      <c r="A25" s="192"/>
      <c r="B25" s="917" t="s">
        <v>163</v>
      </c>
      <c r="C25" s="917"/>
      <c r="D25" s="917"/>
      <c r="E25" s="193"/>
      <c r="F25" s="194"/>
      <c r="G25" s="194"/>
      <c r="H25" s="195">
        <f>H14+H19</f>
        <v>0</v>
      </c>
      <c r="I25" s="195">
        <f>I14+I19</f>
        <v>0</v>
      </c>
      <c r="J25" s="196"/>
    </row>
    <row r="26" spans="1:10">
      <c r="A26" s="176"/>
      <c r="B26" s="182"/>
      <c r="C26" s="182"/>
      <c r="D26" s="503"/>
      <c r="E26" s="177"/>
      <c r="F26" s="504"/>
      <c r="G26" s="504"/>
      <c r="H26" s="191"/>
      <c r="I26" s="191"/>
      <c r="J26" s="180"/>
    </row>
    <row r="27" spans="1:10">
      <c r="A27" s="176"/>
      <c r="B27" s="919" t="s">
        <v>164</v>
      </c>
      <c r="C27" s="919"/>
      <c r="D27" s="919"/>
      <c r="E27" s="177"/>
      <c r="F27" s="504"/>
      <c r="G27" s="504"/>
      <c r="H27" s="191"/>
      <c r="I27" s="191"/>
      <c r="J27" s="180"/>
    </row>
    <row r="28" spans="1:10">
      <c r="A28" s="176"/>
      <c r="B28" s="918" t="s">
        <v>156</v>
      </c>
      <c r="C28" s="918"/>
      <c r="D28" s="918"/>
      <c r="E28" s="177"/>
      <c r="F28" s="179"/>
      <c r="G28" s="179"/>
      <c r="H28" s="122">
        <f>SUM(H29:H31)</f>
        <v>0</v>
      </c>
      <c r="I28" s="122">
        <f>SUM(I29:I31)</f>
        <v>0</v>
      </c>
      <c r="J28" s="180"/>
    </row>
    <row r="29" spans="1:10">
      <c r="A29" s="181"/>
      <c r="B29" s="182"/>
      <c r="C29" s="920" t="s">
        <v>157</v>
      </c>
      <c r="D29" s="920"/>
      <c r="E29" s="177"/>
      <c r="F29" s="183"/>
      <c r="G29" s="183"/>
      <c r="H29" s="184">
        <v>0</v>
      </c>
      <c r="I29" s="184">
        <v>0</v>
      </c>
      <c r="J29" s="185"/>
    </row>
    <row r="30" spans="1:10">
      <c r="A30" s="181"/>
      <c r="B30" s="189"/>
      <c r="C30" s="920" t="s">
        <v>158</v>
      </c>
      <c r="D30" s="920"/>
      <c r="E30" s="189"/>
      <c r="F30" s="197"/>
      <c r="G30" s="197"/>
      <c r="H30" s="184">
        <v>0</v>
      </c>
      <c r="I30" s="184">
        <v>0</v>
      </c>
      <c r="J30" s="185"/>
    </row>
    <row r="31" spans="1:10">
      <c r="A31" s="181"/>
      <c r="B31" s="189"/>
      <c r="C31" s="920" t="s">
        <v>159</v>
      </c>
      <c r="D31" s="920"/>
      <c r="E31" s="189"/>
      <c r="F31" s="197"/>
      <c r="G31" s="197"/>
      <c r="H31" s="184">
        <v>0</v>
      </c>
      <c r="I31" s="184">
        <v>0</v>
      </c>
      <c r="J31" s="185"/>
    </row>
    <row r="32" spans="1:10" ht="9.9499999999999993" customHeight="1">
      <c r="A32" s="181"/>
      <c r="B32" s="182"/>
      <c r="C32" s="182"/>
      <c r="D32" s="186"/>
      <c r="E32" s="177"/>
      <c r="F32" s="504"/>
      <c r="G32" s="504"/>
      <c r="H32" s="191"/>
      <c r="I32" s="191"/>
      <c r="J32" s="185"/>
    </row>
    <row r="33" spans="1:10">
      <c r="A33" s="176"/>
      <c r="B33" s="918" t="s">
        <v>160</v>
      </c>
      <c r="C33" s="918"/>
      <c r="D33" s="918"/>
      <c r="E33" s="177"/>
      <c r="F33" s="179"/>
      <c r="G33" s="179"/>
      <c r="H33" s="122">
        <f>SUM(H34:H37)</f>
        <v>0</v>
      </c>
      <c r="I33" s="122">
        <f>SUM(I34:I37)</f>
        <v>0</v>
      </c>
      <c r="J33" s="180"/>
    </row>
    <row r="34" spans="1:10">
      <c r="A34" s="181"/>
      <c r="B34" s="182"/>
      <c r="C34" s="920" t="s">
        <v>161</v>
      </c>
      <c r="D34" s="920"/>
      <c r="E34" s="177"/>
      <c r="F34" s="183"/>
      <c r="G34" s="183"/>
      <c r="H34" s="184">
        <v>0</v>
      </c>
      <c r="I34" s="184">
        <v>0</v>
      </c>
      <c r="J34" s="185"/>
    </row>
    <row r="35" spans="1:10">
      <c r="A35" s="181"/>
      <c r="B35" s="182"/>
      <c r="C35" s="920" t="s">
        <v>162</v>
      </c>
      <c r="D35" s="920"/>
      <c r="E35" s="177"/>
      <c r="F35" s="183"/>
      <c r="G35" s="183"/>
      <c r="H35" s="184">
        <v>0</v>
      </c>
      <c r="I35" s="184">
        <v>0</v>
      </c>
      <c r="J35" s="185"/>
    </row>
    <row r="36" spans="1:10">
      <c r="A36" s="181"/>
      <c r="B36" s="182"/>
      <c r="C36" s="920" t="s">
        <v>158</v>
      </c>
      <c r="D36" s="920"/>
      <c r="E36" s="177"/>
      <c r="F36" s="183"/>
      <c r="G36" s="183"/>
      <c r="H36" s="184">
        <v>0</v>
      </c>
      <c r="I36" s="184">
        <v>0</v>
      </c>
      <c r="J36" s="185"/>
    </row>
    <row r="37" spans="1:10">
      <c r="A37" s="181"/>
      <c r="B37" s="177"/>
      <c r="C37" s="920" t="s">
        <v>159</v>
      </c>
      <c r="D37" s="920"/>
      <c r="E37" s="177"/>
      <c r="F37" s="183"/>
      <c r="G37" s="183"/>
      <c r="H37" s="184">
        <v>0</v>
      </c>
      <c r="I37" s="184">
        <v>0</v>
      </c>
      <c r="J37" s="185"/>
    </row>
    <row r="38" spans="1:10" ht="9.9499999999999993" customHeight="1">
      <c r="A38" s="181"/>
      <c r="B38" s="177"/>
      <c r="C38" s="177"/>
      <c r="D38" s="186"/>
      <c r="E38" s="177"/>
      <c r="F38" s="504"/>
      <c r="G38" s="504"/>
      <c r="H38" s="191"/>
      <c r="I38" s="191"/>
      <c r="J38" s="185"/>
    </row>
    <row r="39" spans="1:10">
      <c r="A39" s="192"/>
      <c r="B39" s="917" t="s">
        <v>165</v>
      </c>
      <c r="C39" s="917"/>
      <c r="D39" s="917"/>
      <c r="E39" s="193"/>
      <c r="F39" s="198"/>
      <c r="G39" s="198"/>
      <c r="H39" s="195">
        <f>+H28+H33</f>
        <v>0</v>
      </c>
      <c r="I39" s="195">
        <f>+I28+I33</f>
        <v>0</v>
      </c>
      <c r="J39" s="196"/>
    </row>
    <row r="40" spans="1:10">
      <c r="A40" s="181"/>
      <c r="B40" s="182"/>
      <c r="C40" s="182"/>
      <c r="D40" s="186"/>
      <c r="E40" s="177"/>
      <c r="F40" s="504"/>
      <c r="G40" s="504"/>
      <c r="H40" s="191"/>
      <c r="I40" s="191"/>
      <c r="J40" s="185"/>
    </row>
    <row r="41" spans="1:10">
      <c r="A41" s="181"/>
      <c r="B41" s="918" t="s">
        <v>166</v>
      </c>
      <c r="C41" s="918"/>
      <c r="D41" s="918"/>
      <c r="E41" s="177"/>
      <c r="F41" s="183"/>
      <c r="G41" s="183"/>
      <c r="H41" s="184">
        <v>21060312.41</v>
      </c>
      <c r="I41" s="184">
        <v>5370672.8499999996</v>
      </c>
      <c r="J41" s="185"/>
    </row>
    <row r="42" spans="1:10">
      <c r="A42" s="181"/>
      <c r="B42" s="182"/>
      <c r="C42" s="182"/>
      <c r="D42" s="186"/>
      <c r="E42" s="177"/>
      <c r="F42" s="504"/>
      <c r="G42" s="504"/>
      <c r="H42" s="191"/>
      <c r="I42" s="191"/>
      <c r="J42" s="185"/>
    </row>
    <row r="43" spans="1:10">
      <c r="A43" s="199"/>
      <c r="B43" s="921" t="s">
        <v>167</v>
      </c>
      <c r="C43" s="921"/>
      <c r="D43" s="921"/>
      <c r="E43" s="200"/>
      <c r="F43" s="201"/>
      <c r="G43" s="201"/>
      <c r="H43" s="202">
        <f>H25+H39+H41</f>
        <v>21060312.41</v>
      </c>
      <c r="I43" s="202">
        <f>I25+I39+I41</f>
        <v>5370672.8499999996</v>
      </c>
      <c r="J43" s="203"/>
    </row>
    <row r="44" spans="1:10" ht="6" customHeight="1">
      <c r="B44" s="919"/>
      <c r="C44" s="919"/>
      <c r="D44" s="919"/>
      <c r="E44" s="919"/>
      <c r="F44" s="919"/>
      <c r="G44" s="919"/>
      <c r="H44" s="919"/>
      <c r="I44" s="919"/>
      <c r="J44" s="919"/>
    </row>
    <row r="45" spans="1:10" ht="6" customHeight="1">
      <c r="B45" s="205"/>
      <c r="C45" s="205"/>
      <c r="D45" s="206"/>
      <c r="E45" s="207"/>
      <c r="F45" s="206"/>
      <c r="G45" s="207"/>
      <c r="H45" s="207"/>
      <c r="I45" s="207"/>
    </row>
    <row r="46" spans="1:10" s="208" customFormat="1" ht="15" customHeight="1">
      <c r="A46" s="162"/>
      <c r="B46" s="920" t="s">
        <v>76</v>
      </c>
      <c r="C46" s="920"/>
      <c r="D46" s="920"/>
      <c r="E46" s="920"/>
      <c r="F46" s="920"/>
      <c r="G46" s="920"/>
      <c r="H46" s="920"/>
      <c r="I46" s="920"/>
      <c r="J46" s="920"/>
    </row>
    <row r="47" spans="1:10" s="208" customFormat="1" ht="28.5" customHeight="1">
      <c r="A47" s="162"/>
      <c r="B47" s="186"/>
      <c r="C47" s="209"/>
      <c r="D47" s="210"/>
      <c r="E47" s="210"/>
      <c r="F47" s="162"/>
      <c r="G47" s="211"/>
      <c r="H47" s="212"/>
      <c r="I47" s="212"/>
      <c r="J47" s="210"/>
    </row>
    <row r="48" spans="1:10" s="208" customFormat="1" ht="25.5" customHeight="1">
      <c r="A48" s="162"/>
      <c r="B48" s="186"/>
      <c r="C48" s="853"/>
      <c r="D48" s="853"/>
      <c r="E48" s="210"/>
      <c r="F48" s="162"/>
      <c r="G48" s="852"/>
      <c r="H48" s="852"/>
      <c r="I48" s="210"/>
      <c r="J48" s="210"/>
    </row>
    <row r="49" spans="1:10" s="208" customFormat="1" ht="14.1" customHeight="1">
      <c r="A49" s="162"/>
      <c r="B49" s="191"/>
      <c r="C49" s="851" t="s">
        <v>543</v>
      </c>
      <c r="D49" s="851"/>
      <c r="E49" s="210"/>
      <c r="F49" s="210"/>
      <c r="G49" s="873" t="s">
        <v>545</v>
      </c>
      <c r="H49" s="873"/>
      <c r="I49" s="177"/>
      <c r="J49" s="210"/>
    </row>
    <row r="50" spans="1:10" s="208" customFormat="1" ht="14.1" customHeight="1">
      <c r="A50" s="162"/>
      <c r="B50" s="213"/>
      <c r="C50" s="850" t="s">
        <v>544</v>
      </c>
      <c r="D50" s="850"/>
      <c r="E50" s="214"/>
      <c r="F50" s="214"/>
      <c r="G50" s="869" t="s">
        <v>546</v>
      </c>
      <c r="H50" s="869"/>
      <c r="I50" s="177"/>
      <c r="J50" s="210"/>
    </row>
    <row r="62" spans="1:10">
      <c r="J62" s="295">
        <v>7</v>
      </c>
    </row>
  </sheetData>
  <sheetProtection selectLockedCells="1"/>
  <mergeCells count="45">
    <mergeCell ref="C50:D50"/>
    <mergeCell ref="G50:H50"/>
    <mergeCell ref="B43:D43"/>
    <mergeCell ref="B44:J44"/>
    <mergeCell ref="B46:J46"/>
    <mergeCell ref="C48:D48"/>
    <mergeCell ref="G48:H48"/>
    <mergeCell ref="C49:D49"/>
    <mergeCell ref="G49:H49"/>
    <mergeCell ref="B41:D41"/>
    <mergeCell ref="B27:D27"/>
    <mergeCell ref="B28:D28"/>
    <mergeCell ref="C29:D29"/>
    <mergeCell ref="C30:D30"/>
    <mergeCell ref="C31:D31"/>
    <mergeCell ref="B33:D33"/>
    <mergeCell ref="C34:D34"/>
    <mergeCell ref="C35:D35"/>
    <mergeCell ref="C36:D36"/>
    <mergeCell ref="C37:D37"/>
    <mergeCell ref="B39:D39"/>
    <mergeCell ref="B25:D25"/>
    <mergeCell ref="B12:D12"/>
    <mergeCell ref="B13:D13"/>
    <mergeCell ref="B14:D14"/>
    <mergeCell ref="C15:D15"/>
    <mergeCell ref="C16:D16"/>
    <mergeCell ref="C17:D17"/>
    <mergeCell ref="B19:D19"/>
    <mergeCell ref="C20:D20"/>
    <mergeCell ref="C21:D21"/>
    <mergeCell ref="C22:D22"/>
    <mergeCell ref="C23:D23"/>
    <mergeCell ref="B11:J11"/>
    <mergeCell ref="C1:H1"/>
    <mergeCell ref="C2:H2"/>
    <mergeCell ref="C4:H4"/>
    <mergeCell ref="B5:C5"/>
    <mergeCell ref="D5:I5"/>
    <mergeCell ref="B7:J7"/>
    <mergeCell ref="B8:J8"/>
    <mergeCell ref="B9:D9"/>
    <mergeCell ref="B10:J10"/>
    <mergeCell ref="E6:G6"/>
    <mergeCell ref="A3:J3"/>
  </mergeCells>
  <printOptions verticalCentered="1"/>
  <pageMargins left="0.33" right="0" top="0.46" bottom="0.59055118110236227" header="0" footer="0"/>
  <pageSetup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tabSelected="1" zoomScale="85" zoomScaleNormal="85" workbookViewId="0">
      <selection activeCell="A29" sqref="A29:XFD50"/>
    </sheetView>
  </sheetViews>
  <sheetFormatPr baseColWidth="10" defaultRowHeight="12.75"/>
  <cols>
    <col min="1" max="1" width="19.28515625" style="24" customWidth="1"/>
    <col min="2" max="2" width="43" style="265" customWidth="1"/>
    <col min="3" max="3" width="3.7109375" style="265" customWidth="1"/>
    <col min="4" max="4" width="46.42578125" style="265" customWidth="1"/>
    <col min="5" max="6" width="15.7109375" style="265" customWidth="1"/>
    <col min="7" max="16384" width="11.42578125" style="265"/>
  </cols>
  <sheetData>
    <row r="1" spans="1:8" ht="9.75" customHeight="1">
      <c r="A1" s="846"/>
      <c r="B1" s="846"/>
      <c r="C1" s="846"/>
      <c r="D1" s="846"/>
    </row>
    <row r="2" spans="1:8">
      <c r="A2" s="846" t="s">
        <v>547</v>
      </c>
      <c r="B2" s="846"/>
      <c r="C2" s="846"/>
      <c r="D2" s="846"/>
    </row>
    <row r="3" spans="1:8">
      <c r="A3" s="846" t="s">
        <v>1196</v>
      </c>
      <c r="B3" s="846"/>
      <c r="C3" s="846"/>
      <c r="D3" s="846"/>
    </row>
    <row r="4" spans="1:8">
      <c r="A4" s="846" t="s">
        <v>0</v>
      </c>
      <c r="B4" s="846"/>
      <c r="C4" s="846"/>
      <c r="D4" s="846"/>
    </row>
    <row r="5" spans="1:8" ht="8.25" customHeight="1"/>
    <row r="6" spans="1:8" ht="15" customHeight="1">
      <c r="B6" s="29" t="s">
        <v>3</v>
      </c>
      <c r="C6" s="844" t="s">
        <v>542</v>
      </c>
      <c r="D6" s="844"/>
      <c r="E6" s="30"/>
      <c r="F6" s="30"/>
      <c r="G6" s="30"/>
      <c r="H6" s="30"/>
    </row>
    <row r="8" spans="1:8" ht="24.75" customHeight="1">
      <c r="A8" s="518" t="s">
        <v>315</v>
      </c>
      <c r="B8" s="922" t="s">
        <v>75</v>
      </c>
      <c r="C8" s="922"/>
      <c r="D8" s="923"/>
    </row>
    <row r="9" spans="1:8">
      <c r="A9" s="266" t="s">
        <v>316</v>
      </c>
      <c r="B9" s="267"/>
      <c r="C9" s="267"/>
      <c r="D9" s="268"/>
    </row>
    <row r="10" spans="1:8">
      <c r="A10" s="66"/>
      <c r="B10" s="269"/>
      <c r="C10" s="269"/>
      <c r="D10" s="270"/>
    </row>
    <row r="11" spans="1:8">
      <c r="A11" s="66"/>
      <c r="B11" s="269"/>
      <c r="C11" s="269"/>
      <c r="D11" s="270"/>
    </row>
    <row r="12" spans="1:8">
      <c r="A12" s="66"/>
      <c r="B12" s="269"/>
      <c r="C12" s="269"/>
      <c r="D12" s="270"/>
    </row>
    <row r="13" spans="1:8">
      <c r="A13" s="66"/>
      <c r="B13" s="269"/>
      <c r="C13" s="269"/>
      <c r="D13" s="270"/>
    </row>
    <row r="14" spans="1:8">
      <c r="A14" s="66" t="s">
        <v>317</v>
      </c>
      <c r="B14" s="269"/>
      <c r="C14" s="269"/>
      <c r="D14" s="270"/>
    </row>
    <row r="15" spans="1:8">
      <c r="A15" s="66"/>
      <c r="B15" s="269"/>
      <c r="C15" s="269"/>
      <c r="D15" s="270"/>
    </row>
    <row r="16" spans="1:8">
      <c r="A16" s="66"/>
      <c r="B16" s="269"/>
      <c r="C16" s="269"/>
      <c r="D16" s="270"/>
    </row>
    <row r="17" spans="1:4">
      <c r="A17" s="66"/>
      <c r="B17" s="269"/>
      <c r="C17" s="269"/>
      <c r="D17" s="270"/>
    </row>
    <row r="18" spans="1:4">
      <c r="A18" s="66"/>
      <c r="B18" s="269"/>
      <c r="C18" s="269"/>
      <c r="D18" s="270"/>
    </row>
    <row r="19" spans="1:4">
      <c r="A19" s="66" t="s">
        <v>318</v>
      </c>
      <c r="B19" s="269"/>
      <c r="C19" s="269"/>
      <c r="D19" s="270"/>
    </row>
    <row r="20" spans="1:4">
      <c r="A20" s="66"/>
      <c r="B20" s="269"/>
      <c r="C20" s="269"/>
      <c r="D20" s="270"/>
    </row>
    <row r="21" spans="1:4">
      <c r="A21" s="66"/>
      <c r="B21" s="269"/>
      <c r="C21" s="269"/>
      <c r="D21" s="270"/>
    </row>
    <row r="22" spans="1:4">
      <c r="A22" s="66"/>
      <c r="B22" s="269"/>
      <c r="C22" s="269"/>
      <c r="D22" s="270"/>
    </row>
    <row r="23" spans="1:4">
      <c r="A23" s="66"/>
      <c r="B23" s="269"/>
      <c r="C23" s="269"/>
      <c r="D23" s="270"/>
    </row>
    <row r="24" spans="1:4">
      <c r="A24" s="66" t="s">
        <v>319</v>
      </c>
      <c r="B24" s="269"/>
      <c r="C24" s="269"/>
      <c r="D24" s="270"/>
    </row>
    <row r="25" spans="1:4">
      <c r="A25" s="70"/>
      <c r="B25" s="271"/>
      <c r="C25" s="271"/>
      <c r="D25" s="272"/>
    </row>
    <row r="27" spans="1:4">
      <c r="A27" s="24" t="s">
        <v>76</v>
      </c>
    </row>
  </sheetData>
  <mergeCells count="6">
    <mergeCell ref="A1:D1"/>
    <mergeCell ref="A2:D2"/>
    <mergeCell ref="A3:D3"/>
    <mergeCell ref="A4:D4"/>
    <mergeCell ref="B8:D8"/>
    <mergeCell ref="C6:D6"/>
  </mergeCells>
  <pageMargins left="0.70866141732283472" right="0.70866141732283472" top="0.3937007874015748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6</vt:i4>
      </vt:variant>
    </vt:vector>
  </HeadingPairs>
  <TitlesOfParts>
    <vt:vector size="32" baseType="lpstr">
      <vt:lpstr>ESF</vt:lpstr>
      <vt:lpstr>EA</vt:lpstr>
      <vt:lpstr>EVHP</vt:lpstr>
      <vt:lpstr>EFE</vt:lpstr>
      <vt:lpstr>ECSF</vt:lpstr>
      <vt:lpstr>PT_ESF_ECSF</vt:lpstr>
      <vt:lpstr>EAA</vt:lpstr>
      <vt:lpstr>EADP</vt:lpstr>
      <vt:lpstr>PC</vt:lpstr>
      <vt:lpstr>NOTAS</vt:lpstr>
      <vt:lpstr>Notas de Gestión</vt:lpstr>
      <vt:lpstr>EAI</vt:lpstr>
      <vt:lpstr>CAdmon</vt:lpstr>
      <vt:lpstr>COG</vt:lpstr>
      <vt:lpstr>CTG</vt:lpstr>
      <vt:lpstr>CFG</vt:lpstr>
      <vt:lpstr>EN</vt:lpstr>
      <vt:lpstr>ID</vt:lpstr>
      <vt:lpstr>IPF</vt:lpstr>
      <vt:lpstr>CProg</vt:lpstr>
      <vt:lpstr>PyPI</vt:lpstr>
      <vt:lpstr>IR</vt:lpstr>
      <vt:lpstr>Esq Bur</vt:lpstr>
      <vt:lpstr>Rel Cta Banc</vt:lpstr>
      <vt:lpstr>EAIyENC</vt:lpstr>
      <vt:lpstr>Bza STyRC</vt:lpstr>
      <vt:lpstr>EA!Área_de_impresión</vt:lpstr>
      <vt:lpstr>EAIyENC!Área_de_impresión</vt:lpstr>
      <vt:lpstr>NOTAS!Área_de_impresión</vt:lpstr>
      <vt:lpstr>'Notas de Gestión'!Área_de_impresión</vt:lpstr>
      <vt:lpstr>'Rel Cta Banc'!Área_de_impresión</vt:lpstr>
      <vt:lpstr>'Bza STyRC'!Títulos_a_imprimir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teresita_quezada</dc:creator>
  <cp:lastModifiedBy>Recursos Financieros</cp:lastModifiedBy>
  <cp:lastPrinted>2016-12-16T22:04:45Z</cp:lastPrinted>
  <dcterms:created xsi:type="dcterms:W3CDTF">2014-01-27T16:27:43Z</dcterms:created>
  <dcterms:modified xsi:type="dcterms:W3CDTF">2017-07-08T20:49:23Z</dcterms:modified>
</cp:coreProperties>
</file>